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Base_OP_SSC" sheetId="10" r:id="rId10"/>
    <sheet name="Rev_Base_TO" sheetId="11" r:id="rId11"/>
    <sheet name="Running_OP_SSC" sheetId="12" r:id="rId12"/>
    <sheet name="Rev_Running_TO" sheetId="13" r:id="rId13"/>
    <sheet name="Presentation_OP_SSC" sheetId="14" r:id="rId14"/>
    <sheet name="Rev_P_MS" sheetId="15" r:id="rId15"/>
    <sheet name="Appendices_SC" sheetId="16" r:id="rId16"/>
    <sheet name="Lookup_Tables_SSC" sheetId="17" r:id="rId17"/>
    <sheet name="TS_LU" sheetId="18" r:id="rId18"/>
    <sheet name="Checks_SSC" sheetId="19" r:id="rId19"/>
    <sheet name="Checks_BO" sheetId="20" r:id="rId20"/>
  </sheets>
  <definedNames>
    <definedName name="Alt_Chks_Msg">'Checks_BO'!$I$48</definedName>
    <definedName name="Alt_Chks_Ttl_Areas">'Checks_BO'!$M$54</definedName>
    <definedName name="Annual">'TS_LU'!$D$77</definedName>
    <definedName name="BA_Alt_Chks" hidden="1">'Checks_BO'!$39:$54</definedName>
    <definedName name="BA_Err_Chks" hidden="1">'Checks_BO'!$5:$22</definedName>
    <definedName name="BA_LU" hidden="1">'TS_LU'!$5:$105</definedName>
    <definedName name="BA_Sens_Chks" hidden="1">'Checks_BO'!$23:$38</definedName>
    <definedName name="BA_TS_Ass" hidden="1">'TS_BA'!$5:$65</definedName>
    <definedName name="Billion">'TS_LU'!$D$105</definedName>
    <definedName name="Billions">'TS_LU'!$D$63</definedName>
    <definedName name="BPM_TC_1" hidden="1">'Contents'!$D$12</definedName>
    <definedName name="BPM_TC_10" hidden="1">'Rev_Running_TO'!$B$16</definedName>
    <definedName name="BPM_TC_11" hidden="1">'Rev_P_MS'!$B$26</definedName>
    <definedName name="BPM_TC_2" hidden="1">'Contents'!$D$17</definedName>
    <definedName name="BPM_TC_3" hidden="1">'Rev_Base_TA'!$J$21</definedName>
    <definedName name="BPM_TC_4" hidden="1">'Sens_Ass_SSC'!$C$9</definedName>
    <definedName name="BPM_TC_5" hidden="1">'Rev_Sens_TA'!$G$33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'Running_OP_SSC'!$C$9</definedName>
    <definedName name="CA_Alt_Chks">'Checks_BO'!$K$53</definedName>
    <definedName name="CA_Alt_Chks_Area_Names">'Checks_BO'!$D$53</definedName>
    <definedName name="CA_Alt_Chks_Flags">'Checks_BO'!$M$53</definedName>
    <definedName name="CA_Alt_Chks_Inc">'Checks_BO'!$L$53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'Checks_BO'!$K$37</definedName>
    <definedName name="CA_Sens_Chks_Area_Names">'Checks_BO'!$D$37</definedName>
    <definedName name="CA_Sens_Chks_Flags">'Checks_BO'!$M$37</definedName>
    <definedName name="CA_Sens_Chks_Inc">'Checks_BO'!$L$37</definedName>
    <definedName name="CB_Alt_Chks_Show_Msg">'Checks_BO'!$C$43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'Rev_Base_TO'!$B$1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'Checks_BO'!$B$41</definedName>
    <definedName name="HL_Err_Chk">'Checks_BO'!$B$7</definedName>
    <definedName name="HL_Err_Chk_1" hidden="1">'Rev_Base_TO'!$I$28</definedName>
    <definedName name="HL_Home">'Contents'!$B$1</definedName>
    <definedName name="HL_Rev_Base_Ass">'Rev_Base_TA'!$B$16</definedName>
    <definedName name="HL_Rev_Base_OP">'Rev_Base_TO'!$B$16</definedName>
    <definedName name="HL_Rev_Running_OP">'Rev_Running_TO'!$B$16</definedName>
    <definedName name="HL_Rev_Sens_Ass">'Rev_Sens_TA'!$B$16</definedName>
    <definedName name="HL_Sens_Chk">'Checks_BO'!$B$25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17" hidden="1">'Base_OP_SSC'!$A$1</definedName>
    <definedName name="HL_Sheet_Main_18" hidden="1">'Running_OP_SSC'!$A$1</definedName>
    <definedName name="HL_Sheet_Main_19" hidden="1">'Presentation_OP_SSC'!$A$1</definedName>
    <definedName name="HL_Sheet_Main_2" hidden="1">'Contents'!$A$1</definedName>
    <definedName name="HL_Sheet_Main_20" hidden="1">'Rev_Running_TO'!$A$1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'Rev_Base_TO'!$A$1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'Checks_BO'!$B$41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5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9">'Base_OP_SSC'!$B$1:$N$30</definedName>
    <definedName name="_xlnm.Print_Area" localSheetId="19">'Checks_BO'!$B$1:$M$54</definedName>
    <definedName name="_xlnm.Print_Area" localSheetId="18">'Checks_SSC'!$B$1:$N$30</definedName>
    <definedName name="_xlnm.Print_Area" localSheetId="1">'Contents'!$B$1:$Q$28</definedName>
    <definedName name="_xlnm.Print_Area" localSheetId="0">'Cover'!$B$1:$N$30</definedName>
    <definedName name="_xlnm.Print_Area" localSheetId="16">'Lookup_Tables_SSC'!$B$1:$N$30</definedName>
    <definedName name="_xlnm.Print_Area" localSheetId="8">'Outputs_SC'!$B$1:$N$30</definedName>
    <definedName name="_xlnm.Print_Area" localSheetId="13">'Presentation_OP_SSC'!$B$1:$N$30</definedName>
    <definedName name="_xlnm.Print_Area" localSheetId="5">'Rev_Base_TA'!$B$1:$Q$35</definedName>
    <definedName name="_xlnm.Print_Area" localSheetId="10">'Rev_Base_TO'!$B$1:$Q$33</definedName>
    <definedName name="_xlnm.Print_Area" localSheetId="14">'Rev_P_MS'!$B$1:$AH$43</definedName>
    <definedName name="_xlnm.Print_Area" localSheetId="12">'Rev_Running_TO'!$B$1:$Q$33</definedName>
    <definedName name="_xlnm.Print_Area" localSheetId="7">'Rev_Sens_TA'!$B$1:$Q$32</definedName>
    <definedName name="_xlnm.Print_Area" localSheetId="11">'Running_OP_SSC'!$B$1:$N$30</definedName>
    <definedName name="_xlnm.Print_Area" localSheetId="6">'Sens_Ass_SSC'!$B$1:$N$30</definedName>
    <definedName name="_xlnm.Print_Area" localSheetId="3">'TS_BA'!$B$1:$N$66</definedName>
    <definedName name="_xlnm.Print_Area" localSheetId="17">'TS_LU'!$B$1:$G$105</definedName>
    <definedName name="_xlnm.Print_Titles" localSheetId="19">'Checks_BO'!$1:$6</definedName>
    <definedName name="_xlnm.Print_Titles" localSheetId="1">'Contents'!$1:$7</definedName>
    <definedName name="_xlnm.Print_Titles" localSheetId="5">'Rev_Base_TA'!$1:$15</definedName>
    <definedName name="_xlnm.Print_Titles" localSheetId="10">'Rev_Base_TO'!$1:$15</definedName>
    <definedName name="_xlnm.Print_Titles" localSheetId="12">'Rev_Running_TO'!$1:$15</definedName>
    <definedName name="_xlnm.Print_Titles" localSheetId="7">'Rev_Sens_TA'!$1:$15</definedName>
    <definedName name="_xlnm.Print_Titles" localSheetId="3">'TS_BA'!$1:$6</definedName>
    <definedName name="_xlnm.Print_Titles" localSheetId="17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'Checks_BO'!$M$38</definedName>
    <definedName name="TBXBST" localSheetId="15" hidden="1">"|B|SC|B|"</definedName>
    <definedName name="TBXBST" localSheetId="2" hidden="1">"|B|SC|B|"</definedName>
    <definedName name="TBXBST" localSheetId="4" hidden="1">"|B|SSC|B|"</definedName>
    <definedName name="TBXBST" localSheetId="9" hidden="1">"|B|SSC|B|"</definedName>
    <definedName name="TBXBST" localSheetId="19" hidden="1">"|B|BO|B|"</definedName>
    <definedName name="TBXBST" localSheetId="18" hidden="1">"|B|SSC|B|"</definedName>
    <definedName name="TBXBST" localSheetId="1" hidden="1">"|B|Contents|B|"</definedName>
    <definedName name="TBXBST" localSheetId="0" hidden="1">"|B|Cover|B|"</definedName>
    <definedName name="TBXBST" localSheetId="16" hidden="1">"|B|SSC|B|"</definedName>
    <definedName name="TBXBST" localSheetId="8" hidden="1">"|B|SC|B|"</definedName>
    <definedName name="TBXBST" localSheetId="13" hidden="1">"|B|SSC|B|"</definedName>
    <definedName name="TBXBST" localSheetId="5" hidden="1">"|B|TA|B||T|All|T||N|1|N||FTSCN|10|FTSCN||TSP|8|TSP|"</definedName>
    <definedName name="TBXBST" localSheetId="10" hidden="1">"|B|TO|B||T|All|T||N|1|N||FTSCN|10|FTSCN||TSP|8|TSP|"</definedName>
    <definedName name="TBXBST" localSheetId="14" hidden="1">"|B|MS|B||P|"</definedName>
    <definedName name="TBXBST" localSheetId="12" hidden="1">"|B|TO|B||T|All|T||N|1|N||FTSCN|10|FTSCN||TSP|8|TSP|"</definedName>
    <definedName name="TBXBST" localSheetId="7" hidden="1">"|B|TA|B||T|All|T||N|1|N||FTSCN|10|FTSCN||TSP|5|TSP|"</definedName>
    <definedName name="TBXBST" localSheetId="11" hidden="1">"|B|SSC|B|"</definedName>
    <definedName name="TBXBST" localSheetId="6" hidden="1">"|B|SSC|B|"</definedName>
    <definedName name="TBXBST" localSheetId="3" hidden="1">"|B|BA|B|"</definedName>
    <definedName name="TBXBST" localSheetId="17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'Checks_BO'!$B$41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1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2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running case output section when using dual output sensitivity analysis.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Multiple sets of model outputs when using dual output sensitivity analysis.</t>
        </r>
      </text>
    </comment>
  </commentList>
</comments>
</file>

<file path=xl/comments15.xml><?xml version="1.0" encoding="utf-8"?>
<comments xmlns="http://schemas.openxmlformats.org/spreadsheetml/2006/main">
  <authors>
    <author>Best Practice Modelling</author>
  </authors>
  <commentList>
    <comment ref="B2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Side-by-side comparisons possible when using dual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  <comment ref="D1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Dual outputs sensitivity analysis results in separate base case outputs and sensitivity case outputs.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G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<sst xmlns="http://schemas.openxmlformats.org/spreadsheetml/2006/main" count="375" uniqueCount="203">
  <si>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</si>
  <si>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</si>
  <si>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</si>
  <si>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</si>
  <si>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</si>
  <si>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</si>
  <si>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</si>
  <si>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</si>
  <si>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</si>
  <si>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</si>
  <si>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</si>
  <si>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</si>
  <si>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</si>
  <si>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</si>
  <si>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</si>
  <si>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</si>
  <si>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</si>
  <si>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</si>
  <si>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</si>
  <si>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</si>
  <si>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</si>
  <si>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</si>
  <si>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</si>
  <si>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</si>
  <si>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</si>
  <si>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</si>
  <si>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</si>
  <si>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</si>
  <si>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</si>
  <si>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</si>
  <si>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</si>
  <si>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</si>
  <si>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</si>
  <si>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</si>
  <si>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</si>
  <si>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</si>
  <si>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</si>
  <si>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</si>
  <si>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</si>
  <si>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</si>
  <si>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</si>
  <si>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</si>
  <si>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</si>
  <si>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</si>
  <si>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</si>
  <si>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</si>
  <si>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</si>
  <si>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</si>
  <si>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</si>
  <si>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</si>
  <si>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</si>
  <si>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</si>
  <si>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</si>
  <si>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</si>
  <si>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</si>
  <si>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</si>
  <si>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</si>
  <si>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</si>
  <si>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</si>
  <si>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</si>
  <si>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</si>
  <si>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</si>
  <si>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</si>
  <si>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</si>
  <si>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</si>
  <si>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</si>
  <si>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</si>
  <si>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</si>
  <si>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</si>
  <si>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</si>
  <si>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</si>
  <si>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</si>
  <si>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</si>
  <si>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</si>
  <si>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</si>
  <si>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</si>
  <si>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</si>
  <si>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</si>
  <si>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</si>
  <si>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</si>
  <si>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</si>
  <si>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</si>
  <si>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</si>
  <si>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</si>
  <si>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</si>
  <si>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</si>
  <si>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</si>
  <si>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</si>
  <si>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</si>
  <si>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</si>
  <si>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</si>
  <si>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</si>
  <si>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</si>
  <si>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</si>
  <si>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</si>
  <si>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</si>
  <si>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</si>
  <si>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</si>
  <si>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</si>
  <si>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</si>
  <si>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</si>
  <si>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</si>
  <si>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</si>
  <si>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</si>
  <si>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</si>
  <si>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</si>
  <si>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</si>
  <si>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</si>
  <si>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</si>
  <si>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</si>
  <si>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</si>
  <si>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</si>
  <si>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</si>
  <si>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</si>
  <si>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</si>
  <si>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</si>
  <si>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</si>
  <si>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</si>
  <si>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</si>
  <si>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</si>
  <si>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</si>
  <si>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</si>
  <si>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</si>
  <si>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</si>
  <si>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</si>
  <si>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</si>
  <si>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</si>
  <si>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</si>
  <si>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</si>
  <si>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</si>
  <si>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</si>
  <si>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</si>
  <si>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</si>
  <si>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</si>
  <si>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</si>
  <si>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</si>
  <si>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</si>
  <si>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</si>
  <si>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</si>
  <si>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</si>
  <si>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</si>
  <si>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</si>
  <si>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</si>
  <si>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</si>
  <si>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</si>
  <si>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</si>
  <si>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</si>
  <si>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</si>
  <si>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</si>
  <si>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</si>
  <si>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</si>
  <si>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</si>
  <si>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</si>
  <si>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</si>
  <si>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</si>
  <si>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</si>
  <si>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</si>
  <si>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</si>
  <si>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</si>
  <si>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</si>
  <si>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</si>
  <si>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</si>
  <si>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</si>
  <si>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</si>
  <si>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</si>
  <si>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</si>
  <si>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</si>
  <si>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</si>
  <si>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</si>
  <si>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</si>
  <si>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</si>
  <si>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</si>
  <si>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</si>
  <si>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</si>
  <si>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</si>
  <si>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</si>
  <si>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</si>
  <si>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</si>
  <si>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Sub-Section 1.1.</t>
  </si>
  <si>
    <t>1.1.</t>
  </si>
  <si>
    <t>Sub-Section 1.2.</t>
  </si>
  <si>
    <t>1.2.</t>
  </si>
  <si>
    <t>Revenue - Dashboard</t>
  </si>
  <si>
    <t>Axis Titles</t>
  </si>
  <si>
    <t>Chart Title</t>
  </si>
  <si>
    <t>Best practice example of dual-output sensitivity analysis.</t>
  </si>
  <si>
    <t>Base Case Outputs</t>
  </si>
  <si>
    <t>Contains base case outputs - i.e. outputs based purely on base assumptions.</t>
  </si>
  <si>
    <t>Revenue - Base Case Outputs</t>
  </si>
  <si>
    <t>Running Case Outputs</t>
  </si>
  <si>
    <t>Contains running case outputs - i.e. outputs based on base assumptions and sensitivity assumptions.</t>
  </si>
  <si>
    <t>Presentation Outputs</t>
  </si>
  <si>
    <t>Contains presentation outputs.</t>
  </si>
  <si>
    <t>Revenue - Running Case Outputs</t>
  </si>
  <si>
    <t>Chart Data - Chart 1</t>
  </si>
  <si>
    <t>Chart Data - Chart 2</t>
  </si>
  <si>
    <t>Base Case</t>
  </si>
  <si>
    <t>Sub-Section 2.1.</t>
  </si>
  <si>
    <t>2.1.</t>
  </si>
  <si>
    <t>Sub-Section 2.2.</t>
  </si>
  <si>
    <t>2.2.</t>
  </si>
  <si>
    <t>Sub-Section 2.3.</t>
  </si>
  <si>
    <t>2.3.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</si>
</sst>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4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8" fillId="6" borderId="0" xfId="69" applyFill="1">
      <alignment vertical="center"/>
      <protection/>
    </xf>
    <xf numFmtId="0" fontId="8" fillId="0" borderId="0" xfId="69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8" fillId="0" borderId="0" xfId="96">
      <alignment vertical="center"/>
      <protection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19" xfId="43" applyNumberFormat="1" applyFont="1" applyBorder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0" fontId="15" fillId="0" borderId="19" xfId="4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165" fontId="15" fillId="0" borderId="19" xfId="40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21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5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8625"/>
          <c:w val="0.959"/>
          <c:h val="0.6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8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75"/>
          <c:y val="0.126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Rev_P_MS!$AW$28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7775"/>
          <c:w val="0.959"/>
          <c:h val="0.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Rev_P_MS!$AW$32:$BA$32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Rev_P_MS!$AW$33:$BA$33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Rev_P_MS!$AW$34:$BA$34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Rev_P_MS!$AW$35:$BA$35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Rev_P_MS!$AW$36:$BA$36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52080327"/>
        <c:axId val="66069760"/>
      </c:barChart>
      <c:lineChart>
        <c:grouping val="standard"/>
        <c:varyColors val="0"/>
        <c:ser>
          <c:idx val="5"/>
          <c:order val="5"/>
          <c:tx>
            <c:strRef>
              <c:f>Rev_P_MS!$AK$37</c:f>
              <c:strCache>
                <c:ptCount val="1"/>
                <c:pt idx="0">
                  <c:v>Base Case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Rev_P_MS!$AW$11:$BA$11</c:f>
              <c:strCache/>
            </c:strRef>
          </c:cat>
          <c:val>
            <c:numRef>
              <c:f>Rev_P_MS!$AW$37:$BA$37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80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"/>
          <c:y val="0.10875"/>
          <c:w val="0.744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33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5295900" y="3524250"/>
        <a:ext cx="4810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42" t="str">
        <f>"SMA 6. Sensitivity Analysis - Best Practice Model Example 2"&amp;Err_Chks_Msg&amp;Sens_Chks_Msg&amp;Alt_Chks_Msg</f>
        <v>SMA 6. Sensitivity Analysis - Best Practice Model Example 2</v>
      </c>
    </row>
    <row r="11" spans="3:7" ht="10.5">
      <c r="C11" s="118" t="s">
        <v>2</v>
      </c>
      <c r="D11" s="118"/>
      <c r="E11" s="118"/>
      <c r="F11" s="118"/>
      <c r="G11" s="118"/>
    </row>
    <row r="19" ht="10.5">
      <c r="C19" s="2" t="s">
        <v>0</v>
      </c>
    </row>
    <row r="21" ht="10.5">
      <c r="C21" s="2" t="s">
        <v>1</v>
      </c>
    </row>
    <row r="22" ht="10.5">
      <c r="C22" s="3" t="s">
        <v>185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186</v>
      </c>
    </row>
    <row r="10" ht="16.5">
      <c r="C10" s="10" t="s">
        <v>197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187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6" tooltip="Go to Previous Sheet" display="HL_Sheet_Main_6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188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Base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$I21*Rev_Base_TA!J21</f>
        <v>100</v>
      </c>
      <c r="K21" s="89">
        <f>$I21*Rev_Base_TA!K21</f>
        <v>101</v>
      </c>
      <c r="L21" s="89">
        <f>$I21*Rev_Base_TA!L21</f>
        <v>102</v>
      </c>
      <c r="M21" s="89">
        <f>$I21*Rev_Base_TA!M21</f>
        <v>103</v>
      </c>
      <c r="N21" s="89">
        <f>$I21*Rev_Base_TA!N21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$I22*Rev_Base_TA!J22</f>
        <v>101</v>
      </c>
      <c r="K22" s="89">
        <f>$I22*Rev_Base_TA!K22</f>
        <v>102</v>
      </c>
      <c r="L22" s="89">
        <f>$I22*Rev_Base_TA!L22</f>
        <v>103</v>
      </c>
      <c r="M22" s="89">
        <f>$I22*Rev_Base_TA!M22</f>
        <v>104</v>
      </c>
      <c r="N22" s="89">
        <f>$I22*Rev_Base_TA!N22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$I23*Rev_Base_TA!J23</f>
        <v>0</v>
      </c>
      <c r="K23" s="89">
        <f>$I23*Rev_Base_TA!K23</f>
        <v>0</v>
      </c>
      <c r="L23" s="89">
        <f>$I23*Rev_Base_TA!L23</f>
        <v>0</v>
      </c>
      <c r="M23" s="89">
        <f>$I23*Rev_Base_TA!M23</f>
        <v>0</v>
      </c>
      <c r="N23" s="89">
        <f>$I23*Rev_Base_TA!N23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$I24*Rev_Base_TA!J24</f>
        <v>103</v>
      </c>
      <c r="K24" s="89">
        <f>$I24*Rev_Base_TA!K24</f>
        <v>104</v>
      </c>
      <c r="L24" s="89">
        <f>$I24*Rev_Base_TA!L24</f>
        <v>105</v>
      </c>
      <c r="M24" s="89">
        <f>$I24*Rev_Base_TA!M24</f>
        <v>106</v>
      </c>
      <c r="N24" s="89">
        <f>$I24*Rev_Base_TA!N24</f>
        <v>107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$I25*Rev_Base_TA!J25</f>
        <v>104</v>
      </c>
      <c r="K25" s="89">
        <f>$I25*Rev_Base_TA!K25</f>
        <v>105</v>
      </c>
      <c r="L25" s="89">
        <f>$I25*Rev_Base_TA!L25</f>
        <v>106</v>
      </c>
      <c r="M25" s="89">
        <f>$I25*Rev_Base_TA!M25</f>
        <v>107</v>
      </c>
      <c r="N25" s="89">
        <f>$I25*Rev_Base_TA!N25</f>
        <v>108</v>
      </c>
    </row>
    <row r="26" spans="4:14" ht="10.5">
      <c r="D26" s="79" t="s">
        <v>163</v>
      </c>
      <c r="J26" s="80">
        <f>SUM(J21:J25)</f>
        <v>408</v>
      </c>
      <c r="K26" s="80">
        <f>SUM(K21:K25)</f>
        <v>412</v>
      </c>
      <c r="L26" s="80">
        <f>SUM(L21:L25)</f>
        <v>416</v>
      </c>
      <c r="M26" s="80">
        <f>SUM(M21:M25)</f>
        <v>420</v>
      </c>
      <c r="N26" s="80">
        <f>SUM(N21:N25)</f>
        <v>424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"&amp;HL_Rev_Running_OP</f>
        <v>Go to Revenue - Running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1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3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7" tooltip="Go to Previous Sheet" display="HL_Sheet_Main_17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189</v>
      </c>
    </row>
    <row r="10" ht="16.5">
      <c r="C10" s="10" t="s">
        <v>199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190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20" tooltip="Go to Next Sheet" display="HL_Sheet_Main_20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193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Running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$I21*(Rev_Base_TA!J21+Rev_Sens_TA!J23)</f>
        <v>100</v>
      </c>
      <c r="K21" s="89">
        <f>$I21*(Rev_Base_TA!K21+Rev_Sens_TA!K23)</f>
        <v>101</v>
      </c>
      <c r="L21" s="89">
        <f>$I21*(Rev_Base_TA!L21+Rev_Sens_TA!L23)</f>
        <v>102</v>
      </c>
      <c r="M21" s="89">
        <f>$I21*(Rev_Base_TA!M21+Rev_Sens_TA!M23)</f>
        <v>103</v>
      </c>
      <c r="N21" s="89">
        <f>$I21*(Rev_Base_TA!N21+Rev_Sens_TA!N23)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$I22*(Rev_Base_TA!J22+Rev_Sens_TA!J24)</f>
        <v>121</v>
      </c>
      <c r="K22" s="89">
        <f>$I22*(Rev_Base_TA!K22+Rev_Sens_TA!K24)</f>
        <v>102</v>
      </c>
      <c r="L22" s="89">
        <f>$I22*(Rev_Base_TA!L22+Rev_Sens_TA!L24)</f>
        <v>103</v>
      </c>
      <c r="M22" s="89">
        <f>$I22*(Rev_Base_TA!M22+Rev_Sens_TA!M24)</f>
        <v>134</v>
      </c>
      <c r="N22" s="89">
        <f>$I22*(Rev_Base_TA!N22+Rev_Sens_TA!N24)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$I23*(Rev_Base_TA!J23+Rev_Sens_TA!J25)</f>
        <v>0</v>
      </c>
      <c r="K23" s="89">
        <f>$I23*(Rev_Base_TA!K23+Rev_Sens_TA!K25)</f>
        <v>0</v>
      </c>
      <c r="L23" s="89">
        <f>$I23*(Rev_Base_TA!L23+Rev_Sens_TA!L25)</f>
        <v>0</v>
      </c>
      <c r="M23" s="89">
        <f>$I23*(Rev_Base_TA!M23+Rev_Sens_TA!M25)</f>
        <v>0</v>
      </c>
      <c r="N23" s="89">
        <f>$I23*(Rev_Base_TA!N23+Rev_Sens_TA!N25)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$I24*(Rev_Base_TA!J24+Rev_Sens_TA!J26)</f>
        <v>103</v>
      </c>
      <c r="K24" s="89">
        <f>$I24*(Rev_Base_TA!K24+Rev_Sens_TA!K26)</f>
        <v>139</v>
      </c>
      <c r="L24" s="89">
        <f>$I24*(Rev_Base_TA!L24+Rev_Sens_TA!L26)</f>
        <v>105</v>
      </c>
      <c r="M24" s="89">
        <f>$I24*(Rev_Base_TA!M24+Rev_Sens_TA!M26)</f>
        <v>106</v>
      </c>
      <c r="N24" s="89">
        <f>$I24*(Rev_Base_TA!N24+Rev_Sens_TA!N26)</f>
        <v>87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$I25*(Rev_Base_TA!J25+Rev_Sens_TA!J27)</f>
        <v>104</v>
      </c>
      <c r="K25" s="89">
        <f>$I25*(Rev_Base_TA!K25+Rev_Sens_TA!K27)</f>
        <v>105</v>
      </c>
      <c r="L25" s="89">
        <f>$I25*(Rev_Base_TA!L25+Rev_Sens_TA!L27)</f>
        <v>106</v>
      </c>
      <c r="M25" s="89">
        <f>$I25*(Rev_Base_TA!M25+Rev_Sens_TA!M27)</f>
        <v>107</v>
      </c>
      <c r="N25" s="89">
        <f>$I25*(Rev_Base_TA!N25+Rev_Sens_TA!N27)</f>
        <v>108</v>
      </c>
    </row>
    <row r="26" spans="4:14" ht="10.5">
      <c r="D26" s="79" t="s">
        <v>163</v>
      </c>
      <c r="J26" s="80">
        <f>SUM(J21:J25)</f>
        <v>428</v>
      </c>
      <c r="K26" s="80">
        <f>SUM(K21:K25)</f>
        <v>447</v>
      </c>
      <c r="L26" s="80">
        <f>SUM(L21:L25)</f>
        <v>416</v>
      </c>
      <c r="M26" s="80">
        <f>SUM(M21:M25)</f>
        <v>450</v>
      </c>
      <c r="N26" s="80">
        <f>SUM(N21:N25)</f>
        <v>404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"&amp;HL_Rev_Base_OP</f>
        <v>Go to Revenue - Base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3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1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Base_OP" tooltip="Go to Revenue - Base Case Outputs" display="HL_Rev_Base_OP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19" tooltip="Go to Next Sheet" display="HL_Sheet_Main_1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191</v>
      </c>
    </row>
    <row r="10" ht="16.5">
      <c r="C10" s="10" t="s">
        <v>201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0" tooltip="Go to Previous Sheet" display="HL_Sheet_Main_20"/>
    <hyperlink ref="D13" location="HL_Sheet_Main_16" tooltip="Go to Next Sheet" display="HL_Sheet_Main_16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2.33203125" defaultRowHeight="10.5"/>
  <cols>
    <col min="1" max="1" width="3.83203125" style="94" customWidth="1"/>
    <col min="2" max="11" width="2.5" style="94" customWidth="1"/>
    <col min="12" max="16" width="11.83203125" style="94" customWidth="1"/>
    <col min="17" max="18" width="2.33203125" style="94" customWidth="1"/>
    <col min="19" max="28" width="2.5" style="94" customWidth="1"/>
    <col min="29" max="33" width="11.83203125" style="94" customWidth="1"/>
    <col min="34" max="48" width="2.33203125" style="94" customWidth="1"/>
    <col min="49" max="53" width="11.83203125" style="94" customWidth="1"/>
    <col min="54" max="16384" width="2.33203125" style="94" customWidth="1"/>
  </cols>
  <sheetData>
    <row r="1" ht="18">
      <c r="B1" s="96" t="s">
        <v>182</v>
      </c>
    </row>
    <row r="2" ht="15">
      <c r="B2" s="95" t="str">
        <f>Model_Name</f>
        <v>SMA 6. Sensitivity Analysis - Best Practice Model Example 2</v>
      </c>
    </row>
    <row r="3" spans="2:12" ht="10.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97"/>
    </row>
    <row r="4" spans="1:11" ht="12.75">
      <c r="A4" s="98" t="s">
        <v>5</v>
      </c>
      <c r="B4" s="104" t="s">
        <v>11</v>
      </c>
      <c r="C4" s="104"/>
      <c r="D4" s="105" t="s">
        <v>12</v>
      </c>
      <c r="E4" s="105"/>
      <c r="F4" s="143" t="s">
        <v>158</v>
      </c>
      <c r="G4" s="143"/>
      <c r="H4" s="143" t="s">
        <v>159</v>
      </c>
      <c r="I4" s="143"/>
      <c r="J4" s="143" t="s">
        <v>160</v>
      </c>
      <c r="K4" s="143"/>
    </row>
    <row r="5" ht="10.5"/>
    <row r="6" ht="10.5"/>
    <row r="7" spans="2:36" ht="11.25">
      <c r="B7" s="114" t="str">
        <f>"Revenue - Base Case ("&amp;INDEX(LU_Denom,DD_TS_Denom)&amp;")"</f>
        <v>Revenue - Base Case ($Millions)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79" t="s">
        <v>194</v>
      </c>
    </row>
    <row r="8" spans="2:33" ht="10.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0" t="str">
        <f>IF(TS_Periodicity=Annual,Rev_Base_TO!B$7,Rev_Base_TO!B$6)</f>
        <v>Year Ending 31 December</v>
      </c>
      <c r="C9" s="99"/>
      <c r="D9" s="99"/>
      <c r="E9" s="99"/>
      <c r="F9" s="99"/>
      <c r="G9" s="99"/>
      <c r="H9" s="99"/>
      <c r="I9" s="99"/>
      <c r="J9" s="99"/>
      <c r="K9" s="99"/>
      <c r="L9" s="101" t="str">
        <f>IF(TS_Periodicity=Annual,Rev_Base_TO!J$7,Rev_Base_TO!J$6)</f>
        <v>2010 (A) </v>
      </c>
      <c r="M9" s="101" t="str">
        <f>IF(TS_Periodicity=Annual,Rev_Base_TO!K$7,Rev_Base_TO!K$6)</f>
        <v>2011 (A) </v>
      </c>
      <c r="N9" s="101" t="str">
        <f>IF(TS_Periodicity=Annual,Rev_Base_TO!L$7,Rev_Base_TO!L$6)</f>
        <v>2012 (A) </v>
      </c>
      <c r="O9" s="101" t="str">
        <f>IF(TS_Periodicity=Annual,Rev_Base_TO!M$7,Rev_Base_TO!M$6)</f>
        <v>2013 (F) </v>
      </c>
      <c r="P9" s="101" t="str">
        <f>IF(TS_Periodicity=Annual,Rev_Base_TO!N$7,Rev_Base_TO!N$6)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79" t="s">
        <v>184</v>
      </c>
      <c r="AW9" s="110" t="str">
        <f>"Revenue - Base Case ("&amp;INDEX(LU_Denom,DD_TS_Denom)&amp;")"</f>
        <v>Revenue - Base Case ($Millions)</v>
      </c>
    </row>
    <row r="10" spans="2:33" ht="10.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2" t="str">
        <f>Rev_Base_TO!D20</f>
        <v>Category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79" t="s">
        <v>183</v>
      </c>
      <c r="AW11" s="108" t="str">
        <f>L9</f>
        <v>2010 (A) </v>
      </c>
      <c r="AX11" s="108" t="str">
        <f>M9</f>
        <v>2011 (A) </v>
      </c>
      <c r="AY11" s="108" t="str">
        <f>N9</f>
        <v>2012 (A) </v>
      </c>
      <c r="AZ11" s="108" t="str">
        <f>O9</f>
        <v>2013 (F) </v>
      </c>
      <c r="BA11" s="108" t="str">
        <f>P9</f>
        <v>2014 (F) </v>
      </c>
    </row>
    <row r="12" spans="2:33" ht="10.5">
      <c r="B12" s="103" t="str">
        <f>Revenue_Category_1_Name</f>
        <v>Revenue Category 1 Name</v>
      </c>
      <c r="C12" s="99"/>
      <c r="D12" s="99"/>
      <c r="E12" s="99"/>
      <c r="F12" s="99"/>
      <c r="G12" s="99"/>
      <c r="H12" s="99"/>
      <c r="I12" s="99"/>
      <c r="J12" s="99"/>
      <c r="K12" s="99"/>
      <c r="L12" s="106">
        <f>Rev_Base_TO!J21</f>
        <v>100</v>
      </c>
      <c r="M12" s="106">
        <f>Rev_Base_TO!K21</f>
        <v>101</v>
      </c>
      <c r="N12" s="106">
        <f>Rev_Base_TO!L21</f>
        <v>102</v>
      </c>
      <c r="O12" s="106">
        <f>Rev_Base_TO!M21</f>
        <v>103</v>
      </c>
      <c r="P12" s="106">
        <f>Rev_Base_TO!N21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3" t="str">
        <f>Revenue_Category_2_Name</f>
        <v>Revenue Category 2 Name</v>
      </c>
      <c r="C13" s="99"/>
      <c r="D13" s="99"/>
      <c r="E13" s="99"/>
      <c r="F13" s="99"/>
      <c r="G13" s="99"/>
      <c r="H13" s="99"/>
      <c r="I13" s="99"/>
      <c r="J13" s="99"/>
      <c r="K13" s="99"/>
      <c r="L13" s="106">
        <f>Rev_Base_TO!J22</f>
        <v>101</v>
      </c>
      <c r="M13" s="106">
        <f>Rev_Base_TO!K22</f>
        <v>102</v>
      </c>
      <c r="N13" s="106">
        <f>Rev_Base_TO!L22</f>
        <v>103</v>
      </c>
      <c r="O13" s="106">
        <f>Rev_Base_TO!M22</f>
        <v>104</v>
      </c>
      <c r="P13" s="106">
        <f>Rev_Base_TO!N22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09" t="str">
        <f>Revenue_Category_1_Name</f>
        <v>Revenue Category 1 Name</v>
      </c>
      <c r="AW13" s="81">
        <f>Rev_Base_TO!J21</f>
        <v>100</v>
      </c>
      <c r="AX13" s="81">
        <f>Rev_Base_TO!K21</f>
        <v>101</v>
      </c>
      <c r="AY13" s="81">
        <f>Rev_Base_TO!L21</f>
        <v>102</v>
      </c>
      <c r="AZ13" s="81">
        <f>Rev_Base_TO!M21</f>
        <v>103</v>
      </c>
      <c r="BA13" s="81">
        <f>Rev_Base_TO!N21</f>
        <v>104</v>
      </c>
    </row>
    <row r="14" spans="2:53" ht="10.5">
      <c r="B14" s="103" t="str">
        <f>Revenue_Category_3_Name</f>
        <v>Revenue Category 3 Name</v>
      </c>
      <c r="C14" s="99"/>
      <c r="D14" s="99"/>
      <c r="E14" s="99"/>
      <c r="F14" s="99"/>
      <c r="G14" s="99"/>
      <c r="H14" s="99"/>
      <c r="I14" s="99"/>
      <c r="J14" s="99"/>
      <c r="K14" s="99"/>
      <c r="L14" s="106">
        <f>Rev_Base_TO!J23</f>
        <v>0</v>
      </c>
      <c r="M14" s="106">
        <f>Rev_Base_TO!K23</f>
        <v>0</v>
      </c>
      <c r="N14" s="106">
        <f>Rev_Base_TO!L23</f>
        <v>0</v>
      </c>
      <c r="O14" s="106">
        <f>Rev_Base_TO!M23</f>
        <v>0</v>
      </c>
      <c r="P14" s="106">
        <f>Rev_Base_TO!N23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09" t="str">
        <f>Revenue_Category_2_Name</f>
        <v>Revenue Category 2 Name</v>
      </c>
      <c r="AW14" s="81">
        <f>Rev_Base_TO!J22</f>
        <v>101</v>
      </c>
      <c r="AX14" s="81">
        <f>Rev_Base_TO!K22</f>
        <v>102</v>
      </c>
      <c r="AY14" s="81">
        <f>Rev_Base_TO!L22</f>
        <v>103</v>
      </c>
      <c r="AZ14" s="81">
        <f>Rev_Base_TO!M22</f>
        <v>104</v>
      </c>
      <c r="BA14" s="81">
        <f>Rev_Base_TO!N22</f>
        <v>105</v>
      </c>
    </row>
    <row r="15" spans="2:53" ht="10.5">
      <c r="B15" s="103" t="str">
        <f>Revenue_Category_4_Name</f>
        <v>Revenue Category 4 Name</v>
      </c>
      <c r="C15" s="99"/>
      <c r="D15" s="99"/>
      <c r="E15" s="99"/>
      <c r="F15" s="99"/>
      <c r="G15" s="99"/>
      <c r="H15" s="99"/>
      <c r="I15" s="99"/>
      <c r="J15" s="99"/>
      <c r="K15" s="99"/>
      <c r="L15" s="106">
        <f>Rev_Base_TO!J24</f>
        <v>103</v>
      </c>
      <c r="M15" s="106">
        <f>Rev_Base_TO!K24</f>
        <v>104</v>
      </c>
      <c r="N15" s="106">
        <f>Rev_Base_TO!L24</f>
        <v>105</v>
      </c>
      <c r="O15" s="106">
        <f>Rev_Base_TO!M24</f>
        <v>106</v>
      </c>
      <c r="P15" s="106">
        <f>Rev_Base_TO!N24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09" t="str">
        <f>Revenue_Category_3_Name</f>
        <v>Revenue Category 3 Name</v>
      </c>
      <c r="AW15" s="81">
        <f>Rev_Base_TO!J23</f>
        <v>0</v>
      </c>
      <c r="AX15" s="81">
        <f>Rev_Base_TO!K23</f>
        <v>0</v>
      </c>
      <c r="AY15" s="81">
        <f>Rev_Base_TO!L23</f>
        <v>0</v>
      </c>
      <c r="AZ15" s="81">
        <f>Rev_Base_TO!M23</f>
        <v>0</v>
      </c>
      <c r="BA15" s="81">
        <f>Rev_Base_TO!N23</f>
        <v>0</v>
      </c>
    </row>
    <row r="16" spans="2:53" ht="10.5">
      <c r="B16" s="103" t="str">
        <f>Revenue_Category_5_Name</f>
        <v>Revenue Category 5 Name</v>
      </c>
      <c r="C16" s="99"/>
      <c r="D16" s="99"/>
      <c r="E16" s="99"/>
      <c r="F16" s="99"/>
      <c r="G16" s="99"/>
      <c r="H16" s="99"/>
      <c r="I16" s="99"/>
      <c r="J16" s="99"/>
      <c r="K16" s="99"/>
      <c r="L16" s="106">
        <f>Rev_Base_TO!J25</f>
        <v>104</v>
      </c>
      <c r="M16" s="106">
        <f>Rev_Base_TO!K25</f>
        <v>105</v>
      </c>
      <c r="N16" s="106">
        <f>Rev_Base_TO!L25</f>
        <v>106</v>
      </c>
      <c r="O16" s="106">
        <f>Rev_Base_TO!M25</f>
        <v>107</v>
      </c>
      <c r="P16" s="106">
        <f>Rev_Base_TO!N25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09" t="str">
        <f>Revenue_Category_4_Name</f>
        <v>Revenue Category 4 Name</v>
      </c>
      <c r="AW16" s="81">
        <f>Rev_Base_TO!J24</f>
        <v>103</v>
      </c>
      <c r="AX16" s="81">
        <f>Rev_Base_TO!K24</f>
        <v>104</v>
      </c>
      <c r="AY16" s="81">
        <f>Rev_Base_TO!L24</f>
        <v>105</v>
      </c>
      <c r="AZ16" s="81">
        <f>Rev_Base_TO!M24</f>
        <v>106</v>
      </c>
      <c r="BA16" s="81">
        <f>Rev_Base_TO!N24</f>
        <v>107</v>
      </c>
    </row>
    <row r="17" spans="2:53" ht="10.5">
      <c r="B17" s="102" t="str">
        <f>Rev_Base_TO!D26</f>
        <v>Total Revenue</v>
      </c>
      <c r="C17" s="99"/>
      <c r="D17" s="99"/>
      <c r="E17" s="99"/>
      <c r="F17" s="99"/>
      <c r="G17" s="99"/>
      <c r="H17" s="99"/>
      <c r="I17" s="99"/>
      <c r="J17" s="99"/>
      <c r="K17" s="99"/>
      <c r="L17" s="107">
        <f>SUM(L12:L16)</f>
        <v>408</v>
      </c>
      <c r="M17" s="107">
        <f>SUM(M12:M16)</f>
        <v>412</v>
      </c>
      <c r="N17" s="107">
        <f>SUM(N12:N16)</f>
        <v>416</v>
      </c>
      <c r="O17" s="107">
        <f>SUM(O12:O16)</f>
        <v>420</v>
      </c>
      <c r="P17" s="107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09" t="str">
        <f>Revenue_Category_5_Name</f>
        <v>Revenue Category 5 Name</v>
      </c>
      <c r="AW17" s="81">
        <f>Rev_Base_TO!J25</f>
        <v>104</v>
      </c>
      <c r="AX17" s="81">
        <f>Rev_Base_TO!K25</f>
        <v>105</v>
      </c>
      <c r="AY17" s="81">
        <f>Rev_Base_TO!L25</f>
        <v>106</v>
      </c>
      <c r="AZ17" s="81">
        <f>Rev_Base_TO!M25</f>
        <v>107</v>
      </c>
      <c r="BA17" s="81">
        <f>Rev_Base_TO!N25</f>
        <v>108</v>
      </c>
    </row>
    <row r="18" spans="2:33" ht="10.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6" spans="2:36" ht="11.25">
      <c r="B26" s="114" t="str">
        <f>"Revenue - Running Case ("&amp;INDEX(LU_Denom,DD_TS_Denom)&amp;")"</f>
        <v>Revenue - Running Case ($Millions)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AJ26" s="79" t="s">
        <v>195</v>
      </c>
    </row>
    <row r="27" spans="2:16" ht="10.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49" ht="10.5">
      <c r="B28" s="100" t="str">
        <f>IF(TS_Periodicity=Annual,Rev_Running_TO!B$7,Rev_Running_TO!B$6)</f>
        <v>Year Ending 31 December</v>
      </c>
      <c r="C28" s="99"/>
      <c r="D28" s="99"/>
      <c r="E28" s="99"/>
      <c r="F28" s="99"/>
      <c r="G28" s="99"/>
      <c r="H28" s="99"/>
      <c r="I28" s="99"/>
      <c r="J28" s="99"/>
      <c r="K28" s="99"/>
      <c r="L28" s="101" t="str">
        <f>IF(TS_Periodicity=Annual,Rev_Running_TO!J$7,Rev_Running_TO!J$6)</f>
        <v>2010 (A) </v>
      </c>
      <c r="M28" s="101" t="str">
        <f>IF(TS_Periodicity=Annual,Rev_Running_TO!K$7,Rev_Running_TO!K$6)</f>
        <v>2011 (A) </v>
      </c>
      <c r="N28" s="101" t="str">
        <f>IF(TS_Periodicity=Annual,Rev_Running_TO!L$7,Rev_Running_TO!L$6)</f>
        <v>2012 (A) </v>
      </c>
      <c r="O28" s="101" t="str">
        <f>IF(TS_Periodicity=Annual,Rev_Running_TO!M$7,Rev_Running_TO!M$6)</f>
        <v>2013 (F) </v>
      </c>
      <c r="P28" s="101" t="str">
        <f>IF(TS_Periodicity=Annual,Rev_Running_TO!N$7,Rev_Running_TO!N$6)</f>
        <v>2014 (F) </v>
      </c>
      <c r="AK28" s="79" t="s">
        <v>184</v>
      </c>
      <c r="AW28" s="110" t="str">
        <f>"Revenue - Running Case ("&amp;INDEX(LU_Denom,DD_TS_Denom)&amp;")"</f>
        <v>Revenue - Running Case ($Millions)</v>
      </c>
    </row>
    <row r="29" spans="2:16" ht="10.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53" ht="10.5">
      <c r="B30" s="102" t="str">
        <f>Rev_Base_TO!D20</f>
        <v>Category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AK30" s="79" t="s">
        <v>183</v>
      </c>
      <c r="AW30" s="108" t="str">
        <f>L28</f>
        <v>2010 (A) </v>
      </c>
      <c r="AX30" s="108" t="str">
        <f>M28</f>
        <v>2011 (A) </v>
      </c>
      <c r="AY30" s="108" t="str">
        <f>N28</f>
        <v>2012 (A) </v>
      </c>
      <c r="AZ30" s="108" t="str">
        <f>O28</f>
        <v>2013 (F) </v>
      </c>
      <c r="BA30" s="108" t="str">
        <f>P28</f>
        <v>2014 (F) </v>
      </c>
    </row>
    <row r="31" spans="2:16" ht="10.5">
      <c r="B31" s="103" t="str">
        <f>Revenue_Category_1_Name</f>
        <v>Revenue Category 1 Name</v>
      </c>
      <c r="C31" s="99"/>
      <c r="D31" s="99"/>
      <c r="E31" s="99"/>
      <c r="F31" s="99"/>
      <c r="G31" s="99"/>
      <c r="H31" s="99"/>
      <c r="I31" s="99"/>
      <c r="J31" s="99"/>
      <c r="K31" s="99"/>
      <c r="L31" s="106">
        <f>Rev_Running_TO!J21</f>
        <v>100</v>
      </c>
      <c r="M31" s="106">
        <f>Rev_Running_TO!K21</f>
        <v>101</v>
      </c>
      <c r="N31" s="106">
        <f>Rev_Running_TO!L21</f>
        <v>102</v>
      </c>
      <c r="O31" s="106">
        <f>Rev_Running_TO!M21</f>
        <v>103</v>
      </c>
      <c r="P31" s="106">
        <f>Rev_Running_TO!N21</f>
        <v>104</v>
      </c>
    </row>
    <row r="32" spans="2:53" ht="10.5">
      <c r="B32" s="103" t="str">
        <f>Revenue_Category_2_Name</f>
        <v>Revenue Category 2 Name</v>
      </c>
      <c r="C32" s="99"/>
      <c r="D32" s="99"/>
      <c r="E32" s="99"/>
      <c r="F32" s="99"/>
      <c r="G32" s="99"/>
      <c r="H32" s="99"/>
      <c r="I32" s="99"/>
      <c r="J32" s="99"/>
      <c r="K32" s="99"/>
      <c r="L32" s="106">
        <f>Rev_Running_TO!J22</f>
        <v>121</v>
      </c>
      <c r="M32" s="106">
        <f>Rev_Running_TO!K22</f>
        <v>102</v>
      </c>
      <c r="N32" s="106">
        <f>Rev_Running_TO!L22</f>
        <v>103</v>
      </c>
      <c r="O32" s="106">
        <f>Rev_Running_TO!M22</f>
        <v>134</v>
      </c>
      <c r="P32" s="106">
        <f>Rev_Running_TO!N22</f>
        <v>105</v>
      </c>
      <c r="AK32" s="109" t="str">
        <f>Revenue_Category_1_Name</f>
        <v>Revenue Category 1 Name</v>
      </c>
      <c r="AW32" s="81">
        <f>Rev_Running_TO!J21</f>
        <v>100</v>
      </c>
      <c r="AX32" s="81">
        <f>Rev_Running_TO!K21</f>
        <v>101</v>
      </c>
      <c r="AY32" s="81">
        <f>Rev_Running_TO!L21</f>
        <v>102</v>
      </c>
      <c r="AZ32" s="81">
        <f>Rev_Running_TO!M21</f>
        <v>103</v>
      </c>
      <c r="BA32" s="81">
        <f>Rev_Running_TO!N21</f>
        <v>104</v>
      </c>
    </row>
    <row r="33" spans="2:53" ht="10.5">
      <c r="B33" s="103" t="str">
        <f>Revenue_Category_3_Name</f>
        <v>Revenue Category 3 Name</v>
      </c>
      <c r="C33" s="99"/>
      <c r="D33" s="99"/>
      <c r="E33" s="99"/>
      <c r="F33" s="99"/>
      <c r="G33" s="99"/>
      <c r="H33" s="99"/>
      <c r="I33" s="99"/>
      <c r="J33" s="99"/>
      <c r="K33" s="99"/>
      <c r="L33" s="106">
        <f>Rev_Running_TO!J23</f>
        <v>0</v>
      </c>
      <c r="M33" s="106">
        <f>Rev_Running_TO!K23</f>
        <v>0</v>
      </c>
      <c r="N33" s="106">
        <f>Rev_Running_TO!L23</f>
        <v>0</v>
      </c>
      <c r="O33" s="106">
        <f>Rev_Running_TO!M23</f>
        <v>0</v>
      </c>
      <c r="P33" s="106">
        <f>Rev_Running_TO!N23</f>
        <v>0</v>
      </c>
      <c r="AK33" s="109" t="str">
        <f>Revenue_Category_2_Name</f>
        <v>Revenue Category 2 Name</v>
      </c>
      <c r="AW33" s="81">
        <f>Rev_Running_TO!J22</f>
        <v>121</v>
      </c>
      <c r="AX33" s="81">
        <f>Rev_Running_TO!K22</f>
        <v>102</v>
      </c>
      <c r="AY33" s="81">
        <f>Rev_Running_TO!L22</f>
        <v>103</v>
      </c>
      <c r="AZ33" s="81">
        <f>Rev_Running_TO!M22</f>
        <v>134</v>
      </c>
      <c r="BA33" s="81">
        <f>Rev_Running_TO!N22</f>
        <v>105</v>
      </c>
    </row>
    <row r="34" spans="2:53" ht="10.5">
      <c r="B34" s="103" t="str">
        <f>Revenue_Category_4_Name</f>
        <v>Revenue Category 4 Name</v>
      </c>
      <c r="C34" s="99"/>
      <c r="D34" s="99"/>
      <c r="E34" s="99"/>
      <c r="F34" s="99"/>
      <c r="G34" s="99"/>
      <c r="H34" s="99"/>
      <c r="I34" s="99"/>
      <c r="J34" s="99"/>
      <c r="K34" s="99"/>
      <c r="L34" s="106">
        <f>Rev_Running_TO!J24</f>
        <v>103</v>
      </c>
      <c r="M34" s="106">
        <f>Rev_Running_TO!K24</f>
        <v>139</v>
      </c>
      <c r="N34" s="106">
        <f>Rev_Running_TO!L24</f>
        <v>105</v>
      </c>
      <c r="O34" s="106">
        <f>Rev_Running_TO!M24</f>
        <v>106</v>
      </c>
      <c r="P34" s="106">
        <f>Rev_Running_TO!N24</f>
        <v>87</v>
      </c>
      <c r="AK34" s="109" t="str">
        <f>Revenue_Category_3_Name</f>
        <v>Revenue Category 3 Name</v>
      </c>
      <c r="AW34" s="81">
        <f>Rev_Running_TO!J23</f>
        <v>0</v>
      </c>
      <c r="AX34" s="81">
        <f>Rev_Running_TO!K23</f>
        <v>0</v>
      </c>
      <c r="AY34" s="81">
        <f>Rev_Running_TO!L23</f>
        <v>0</v>
      </c>
      <c r="AZ34" s="81">
        <f>Rev_Running_TO!M23</f>
        <v>0</v>
      </c>
      <c r="BA34" s="81">
        <f>Rev_Running_TO!N23</f>
        <v>0</v>
      </c>
    </row>
    <row r="35" spans="2:53" ht="10.5">
      <c r="B35" s="103" t="str">
        <f>Revenue_Category_5_Name</f>
        <v>Revenue Category 5 Name</v>
      </c>
      <c r="C35" s="99"/>
      <c r="D35" s="99"/>
      <c r="E35" s="99"/>
      <c r="F35" s="99"/>
      <c r="G35" s="99"/>
      <c r="H35" s="99"/>
      <c r="I35" s="99"/>
      <c r="J35" s="99"/>
      <c r="K35" s="99"/>
      <c r="L35" s="106">
        <f>Rev_Running_TO!J25</f>
        <v>104</v>
      </c>
      <c r="M35" s="106">
        <f>Rev_Running_TO!K25</f>
        <v>105</v>
      </c>
      <c r="N35" s="106">
        <f>Rev_Running_TO!L25</f>
        <v>106</v>
      </c>
      <c r="O35" s="106">
        <f>Rev_Running_TO!M25</f>
        <v>107</v>
      </c>
      <c r="P35" s="106">
        <f>Rev_Running_TO!N25</f>
        <v>108</v>
      </c>
      <c r="AK35" s="109" t="str">
        <f>Revenue_Category_4_Name</f>
        <v>Revenue Category 4 Name</v>
      </c>
      <c r="AW35" s="81">
        <f>Rev_Running_TO!J24</f>
        <v>103</v>
      </c>
      <c r="AX35" s="81">
        <f>Rev_Running_TO!K24</f>
        <v>139</v>
      </c>
      <c r="AY35" s="81">
        <f>Rev_Running_TO!L24</f>
        <v>105</v>
      </c>
      <c r="AZ35" s="81">
        <f>Rev_Running_TO!M24</f>
        <v>106</v>
      </c>
      <c r="BA35" s="81">
        <f>Rev_Running_TO!N24</f>
        <v>87</v>
      </c>
    </row>
    <row r="36" spans="2:53" ht="10.5">
      <c r="B36" s="102" t="str">
        <f>Rev_Base_TO!D26</f>
        <v>Total Revenue</v>
      </c>
      <c r="C36" s="99"/>
      <c r="D36" s="99"/>
      <c r="E36" s="99"/>
      <c r="F36" s="99"/>
      <c r="G36" s="99"/>
      <c r="H36" s="99"/>
      <c r="I36" s="99"/>
      <c r="J36" s="99"/>
      <c r="K36" s="99"/>
      <c r="L36" s="107">
        <f>SUM(L31:L35)</f>
        <v>428</v>
      </c>
      <c r="M36" s="107">
        <f>SUM(M31:M35)</f>
        <v>447</v>
      </c>
      <c r="N36" s="107">
        <f>SUM(N31:N35)</f>
        <v>416</v>
      </c>
      <c r="O36" s="107">
        <f>SUM(O31:O35)</f>
        <v>450</v>
      </c>
      <c r="P36" s="107">
        <f>SUM(P31:P35)</f>
        <v>404</v>
      </c>
      <c r="AK36" s="109" t="str">
        <f>Revenue_Category_5_Name</f>
        <v>Revenue Category 5 Name</v>
      </c>
      <c r="AW36" s="81">
        <f>Rev_Running_TO!J25</f>
        <v>104</v>
      </c>
      <c r="AX36" s="81">
        <f>Rev_Running_TO!K25</f>
        <v>105</v>
      </c>
      <c r="AY36" s="81">
        <f>Rev_Running_TO!L25</f>
        <v>106</v>
      </c>
      <c r="AZ36" s="81">
        <f>Rev_Running_TO!M25</f>
        <v>107</v>
      </c>
      <c r="BA36" s="81">
        <f>Rev_Running_TO!N25</f>
        <v>108</v>
      </c>
    </row>
    <row r="37" spans="37:53" ht="10.5">
      <c r="AK37" s="82" t="s">
        <v>196</v>
      </c>
      <c r="AW37" s="81">
        <f>Rev_Base_TO!J26</f>
        <v>408</v>
      </c>
      <c r="AX37" s="81">
        <f>Rev_Base_TO!K26</f>
        <v>412</v>
      </c>
      <c r="AY37" s="81">
        <f>Rev_Base_TO!L26</f>
        <v>416</v>
      </c>
      <c r="AZ37" s="81">
        <f>Rev_Base_TO!M26</f>
        <v>420</v>
      </c>
      <c r="BA37" s="81">
        <f>Rev_Base_TO!N26</f>
        <v>424</v>
      </c>
    </row>
  </sheetData>
  <sheetProtection/>
  <mergeCells count="8">
    <mergeCell ref="B7:P7"/>
    <mergeCell ref="B3:K3"/>
    <mergeCell ref="B26:P26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19" tooltip="Go to Previous Sheet" display="HL_Sheet_Main_19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153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154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2</v>
      </c>
    </row>
    <row r="3" spans="2:4" ht="10.5">
      <c r="B3" s="118" t="s">
        <v>2</v>
      </c>
      <c r="C3" s="118"/>
      <c r="D3" s="118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8" t="s">
        <v>25</v>
      </c>
      <c r="F9" s="18" t="s">
        <v>22</v>
      </c>
    </row>
    <row r="11" spans="4:6" ht="10.5">
      <c r="D11" s="19" t="s">
        <v>25</v>
      </c>
      <c r="F11" s="3" t="s">
        <v>26</v>
      </c>
    </row>
    <row r="12" ht="10.5">
      <c r="D12" s="21">
        <v>1</v>
      </c>
    </row>
    <row r="13" ht="10.5">
      <c r="D13" s="22">
        <f aca="true" t="shared" si="0" ref="D13:D42">D12+1</f>
        <v>2</v>
      </c>
    </row>
    <row r="14" ht="10.5">
      <c r="D14" s="22">
        <f t="shared" si="0"/>
        <v>3</v>
      </c>
    </row>
    <row r="15" ht="10.5">
      <c r="D15" s="22">
        <f t="shared" si="0"/>
        <v>4</v>
      </c>
    </row>
    <row r="16" ht="10.5">
      <c r="D16" s="22">
        <f t="shared" si="0"/>
        <v>5</v>
      </c>
    </row>
    <row r="17" ht="10.5">
      <c r="D17" s="22">
        <f t="shared" si="0"/>
        <v>6</v>
      </c>
    </row>
    <row r="18" ht="10.5">
      <c r="D18" s="22">
        <f t="shared" si="0"/>
        <v>7</v>
      </c>
    </row>
    <row r="19" ht="10.5">
      <c r="D19" s="22">
        <f t="shared" si="0"/>
        <v>8</v>
      </c>
    </row>
    <row r="20" ht="10.5">
      <c r="D20" s="22">
        <f t="shared" si="0"/>
        <v>9</v>
      </c>
    </row>
    <row r="21" ht="10.5">
      <c r="D21" s="22">
        <f t="shared" si="0"/>
        <v>10</v>
      </c>
    </row>
    <row r="22" ht="10.5">
      <c r="D22" s="22">
        <f t="shared" si="0"/>
        <v>11</v>
      </c>
    </row>
    <row r="23" ht="10.5">
      <c r="D23" s="22">
        <f t="shared" si="0"/>
        <v>12</v>
      </c>
    </row>
    <row r="24" ht="10.5">
      <c r="D24" s="22">
        <f t="shared" si="0"/>
        <v>13</v>
      </c>
    </row>
    <row r="25" ht="10.5">
      <c r="D25" s="22">
        <f t="shared" si="0"/>
        <v>14</v>
      </c>
    </row>
    <row r="26" ht="10.5">
      <c r="D26" s="22">
        <f t="shared" si="0"/>
        <v>15</v>
      </c>
    </row>
    <row r="27" ht="10.5">
      <c r="D27" s="22">
        <f t="shared" si="0"/>
        <v>16</v>
      </c>
    </row>
    <row r="28" ht="10.5">
      <c r="D28" s="22">
        <f t="shared" si="0"/>
        <v>17</v>
      </c>
    </row>
    <row r="29" ht="10.5">
      <c r="D29" s="22">
        <f t="shared" si="0"/>
        <v>18</v>
      </c>
    </row>
    <row r="30" ht="10.5">
      <c r="D30" s="22">
        <f t="shared" si="0"/>
        <v>19</v>
      </c>
    </row>
    <row r="31" ht="10.5">
      <c r="D31" s="22">
        <f t="shared" si="0"/>
        <v>20</v>
      </c>
    </row>
    <row r="32" ht="10.5">
      <c r="D32" s="22">
        <f t="shared" si="0"/>
        <v>21</v>
      </c>
    </row>
    <row r="33" ht="10.5">
      <c r="D33" s="22">
        <f t="shared" si="0"/>
        <v>22</v>
      </c>
    </row>
    <row r="34" ht="10.5">
      <c r="D34" s="22">
        <f t="shared" si="0"/>
        <v>23</v>
      </c>
    </row>
    <row r="35" ht="10.5">
      <c r="D35" s="22">
        <f t="shared" si="0"/>
        <v>24</v>
      </c>
    </row>
    <row r="36" ht="10.5">
      <c r="D36" s="22">
        <f t="shared" si="0"/>
        <v>25</v>
      </c>
    </row>
    <row r="37" ht="10.5">
      <c r="D37" s="22">
        <f t="shared" si="0"/>
        <v>26</v>
      </c>
    </row>
    <row r="38" ht="10.5">
      <c r="D38" s="22">
        <f t="shared" si="0"/>
        <v>27</v>
      </c>
    </row>
    <row r="39" ht="10.5">
      <c r="D39" s="22">
        <f t="shared" si="0"/>
        <v>28</v>
      </c>
    </row>
    <row r="40" ht="10.5">
      <c r="D40" s="22">
        <f t="shared" si="0"/>
        <v>29</v>
      </c>
    </row>
    <row r="41" ht="10.5">
      <c r="D41" s="22">
        <f t="shared" si="0"/>
        <v>30</v>
      </c>
    </row>
    <row r="42" ht="10.5">
      <c r="D42" s="22">
        <f t="shared" si="0"/>
        <v>31</v>
      </c>
    </row>
    <row r="44" spans="3:6" ht="11.25">
      <c r="C44" s="18" t="s">
        <v>27</v>
      </c>
      <c r="F44" s="18" t="s">
        <v>22</v>
      </c>
    </row>
    <row r="46" spans="4:6" ht="10.5">
      <c r="D46" s="19" t="s">
        <v>27</v>
      </c>
      <c r="F46" s="3" t="s">
        <v>28</v>
      </c>
    </row>
    <row r="47" ht="10.5">
      <c r="D47" s="20" t="s">
        <v>29</v>
      </c>
    </row>
    <row r="48" ht="10.5">
      <c r="D48" s="20" t="s">
        <v>30</v>
      </c>
    </row>
    <row r="49" ht="10.5">
      <c r="D49" s="20" t="s">
        <v>31</v>
      </c>
    </row>
    <row r="50" ht="10.5">
      <c r="D50" s="20" t="s">
        <v>32</v>
      </c>
    </row>
    <row r="51" ht="10.5">
      <c r="D51" s="20" t="s">
        <v>33</v>
      </c>
    </row>
    <row r="52" ht="10.5">
      <c r="D52" s="20" t="s">
        <v>34</v>
      </c>
    </row>
    <row r="53" ht="10.5">
      <c r="D53" s="20" t="s">
        <v>35</v>
      </c>
    </row>
    <row r="54" ht="10.5">
      <c r="D54" s="20" t="s">
        <v>36</v>
      </c>
    </row>
    <row r="55" ht="10.5">
      <c r="D55" s="20" t="s">
        <v>37</v>
      </c>
    </row>
    <row r="56" ht="10.5">
      <c r="D56" s="20" t="s">
        <v>38</v>
      </c>
    </row>
    <row r="57" ht="10.5">
      <c r="D57" s="20" t="s">
        <v>39</v>
      </c>
    </row>
    <row r="58" ht="10.5">
      <c r="D58" s="20" t="s">
        <v>40</v>
      </c>
    </row>
    <row r="60" spans="3:6" ht="11.25">
      <c r="C60" s="18" t="s">
        <v>41</v>
      </c>
      <c r="F60" s="18" t="s">
        <v>22</v>
      </c>
    </row>
    <row r="62" spans="4:6" ht="10.5">
      <c r="D62" s="19" t="s">
        <v>41</v>
      </c>
      <c r="F62" s="3" t="s">
        <v>42</v>
      </c>
    </row>
    <row r="63" spans="4:6" ht="10.5">
      <c r="D63" s="20" t="s">
        <v>43</v>
      </c>
      <c r="F63" s="3" t="s">
        <v>44</v>
      </c>
    </row>
    <row r="64" spans="4:6" ht="10.5">
      <c r="D64" s="20" t="s">
        <v>45</v>
      </c>
      <c r="F64" s="3" t="s">
        <v>46</v>
      </c>
    </row>
    <row r="65" spans="4:6" ht="10.5">
      <c r="D65" s="20" t="s">
        <v>47</v>
      </c>
      <c r="F65" s="3" t="s">
        <v>48</v>
      </c>
    </row>
    <row r="66" spans="4:6" ht="10.5">
      <c r="D66" s="20" t="s">
        <v>49</v>
      </c>
      <c r="F66" s="3" t="s">
        <v>50</v>
      </c>
    </row>
    <row r="68" spans="3:6" ht="11.25">
      <c r="C68" s="18" t="s">
        <v>51</v>
      </c>
      <c r="F68" s="18" t="s">
        <v>22</v>
      </c>
    </row>
    <row r="70" spans="4:6" ht="10.5">
      <c r="D70" s="19" t="s">
        <v>51</v>
      </c>
      <c r="F70" s="3" t="s">
        <v>52</v>
      </c>
    </row>
    <row r="71" ht="10.5">
      <c r="D71" s="20" t="s">
        <v>53</v>
      </c>
    </row>
    <row r="72" ht="10.5">
      <c r="D72" s="20" t="s">
        <v>54</v>
      </c>
    </row>
    <row r="74" spans="3:6" ht="11.25">
      <c r="C74" s="18" t="s">
        <v>55</v>
      </c>
      <c r="F74" s="18" t="s">
        <v>22</v>
      </c>
    </row>
    <row r="76" spans="4:6" ht="10.5">
      <c r="D76" s="19" t="s">
        <v>55</v>
      </c>
      <c r="F76" s="3" t="s">
        <v>56</v>
      </c>
    </row>
    <row r="77" spans="4:6" ht="10.5">
      <c r="D77" s="20" t="s">
        <v>57</v>
      </c>
      <c r="F77" s="3" t="s">
        <v>57</v>
      </c>
    </row>
    <row r="78" spans="4:6" ht="10.5">
      <c r="D78" s="20" t="s">
        <v>58</v>
      </c>
      <c r="F78" s="3" t="s">
        <v>59</v>
      </c>
    </row>
    <row r="79" spans="4:6" ht="10.5">
      <c r="D79" s="20" t="s">
        <v>60</v>
      </c>
      <c r="F79" s="3" t="s">
        <v>61</v>
      </c>
    </row>
    <row r="80" spans="4:6" ht="10.5">
      <c r="D80" s="20" t="s">
        <v>62</v>
      </c>
      <c r="F80" s="3" t="s">
        <v>63</v>
      </c>
    </row>
    <row r="82" spans="3:6" ht="11.25">
      <c r="C82" s="18" t="s">
        <v>64</v>
      </c>
      <c r="F82" s="18" t="s">
        <v>22</v>
      </c>
    </row>
    <row r="84" spans="4:6" ht="10.5">
      <c r="D84" s="19" t="s">
        <v>64</v>
      </c>
      <c r="F84" s="3" t="s">
        <v>65</v>
      </c>
    </row>
    <row r="85" spans="4:6" ht="10.5">
      <c r="D85" s="20" t="s">
        <v>66</v>
      </c>
      <c r="F85" s="3" t="s">
        <v>67</v>
      </c>
    </row>
    <row r="86" spans="4:6" ht="10.5">
      <c r="D86" s="20" t="s">
        <v>68</v>
      </c>
      <c r="F86" s="3" t="s">
        <v>69</v>
      </c>
    </row>
    <row r="87" spans="4:6" ht="10.5">
      <c r="D87" s="20" t="s">
        <v>70</v>
      </c>
      <c r="F87" s="3" t="s">
        <v>71</v>
      </c>
    </row>
    <row r="88" spans="4:6" ht="10.5">
      <c r="D88" s="20" t="s">
        <v>72</v>
      </c>
      <c r="F88" s="3" t="s">
        <v>73</v>
      </c>
    </row>
    <row r="90" spans="3:6" ht="11.25">
      <c r="C90" s="18" t="s">
        <v>74</v>
      </c>
      <c r="F90" s="18" t="s">
        <v>22</v>
      </c>
    </row>
    <row r="92" spans="4:6" ht="10.5">
      <c r="D92" s="19" t="s">
        <v>74</v>
      </c>
      <c r="F92" s="3" t="s">
        <v>75</v>
      </c>
    </row>
    <row r="93" spans="4:6" ht="10.5">
      <c r="D93" s="21">
        <v>1</v>
      </c>
      <c r="F93" s="3" t="s">
        <v>76</v>
      </c>
    </row>
    <row r="94" spans="4:6" ht="10.5">
      <c r="D94" s="21">
        <v>2</v>
      </c>
      <c r="F94" s="3" t="s">
        <v>77</v>
      </c>
    </row>
    <row r="95" spans="4:6" ht="10.5">
      <c r="D95" s="21">
        <v>4</v>
      </c>
      <c r="F95" s="3" t="s">
        <v>78</v>
      </c>
    </row>
    <row r="96" spans="4:6" ht="10.5">
      <c r="D96" s="21">
        <v>12</v>
      </c>
      <c r="F96" s="3" t="s">
        <v>79</v>
      </c>
    </row>
    <row r="98" spans="3:6" ht="11.25">
      <c r="C98" s="18" t="s">
        <v>80</v>
      </c>
      <c r="F98" s="18" t="s">
        <v>22</v>
      </c>
    </row>
    <row r="100" ht="10.5">
      <c r="D100" s="19" t="s">
        <v>80</v>
      </c>
    </row>
    <row r="101" spans="4:6" ht="10.5">
      <c r="D101" s="21">
        <v>10</v>
      </c>
      <c r="F101" s="3" t="s">
        <v>81</v>
      </c>
    </row>
    <row r="102" spans="4:6" ht="10.5">
      <c r="D102" s="21">
        <v>100</v>
      </c>
      <c r="F102" s="3" t="s">
        <v>82</v>
      </c>
    </row>
    <row r="103" spans="4:6" ht="10.5">
      <c r="D103" s="21">
        <v>1000</v>
      </c>
      <c r="F103" s="3" t="s">
        <v>83</v>
      </c>
    </row>
    <row r="104" spans="4:6" ht="10.5">
      <c r="D104" s="21">
        <v>1000000</v>
      </c>
      <c r="F104" s="3" t="s">
        <v>84</v>
      </c>
    </row>
    <row r="105" spans="4:6" ht="10.5">
      <c r="D105" s="21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156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2</v>
      </c>
    </row>
    <row r="3" spans="2:10" ht="10.5">
      <c r="B3" s="118" t="s">
        <v>4</v>
      </c>
      <c r="C3" s="118"/>
      <c r="D3" s="118"/>
      <c r="E3" s="118"/>
      <c r="F3" s="118"/>
      <c r="G3" s="118"/>
      <c r="H3" s="118"/>
      <c r="I3" s="118"/>
      <c r="J3" s="91"/>
    </row>
    <row r="6" spans="1:2" s="66" customFormat="1" ht="12.75">
      <c r="A6" s="64" t="s">
        <v>5</v>
      </c>
      <c r="B6" s="65" t="s">
        <v>6</v>
      </c>
    </row>
    <row r="7" ht="10.5"/>
    <row r="8" spans="2:16" ht="18.75" customHeight="1">
      <c r="B8" s="119">
        <v>1</v>
      </c>
      <c r="C8" s="119"/>
      <c r="D8" s="120" t="str">
        <f>Assumptions_SC!C9</f>
        <v>Assumptions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6:16" ht="10.5" outlineLevel="1">
      <c r="F9" s="121" t="s">
        <v>151</v>
      </c>
      <c r="G9" s="121"/>
      <c r="H9" s="122" t="str">
        <f>TS_BA!B1</f>
        <v>Time Series Assumptions</v>
      </c>
      <c r="I9" s="122"/>
      <c r="J9" s="122"/>
      <c r="K9" s="122"/>
      <c r="L9" s="122"/>
      <c r="M9" s="122"/>
      <c r="N9" s="122"/>
      <c r="O9" s="122"/>
      <c r="P9" s="122"/>
    </row>
    <row r="10" spans="4:16" ht="11.25">
      <c r="D10" s="123" t="s">
        <v>179</v>
      </c>
      <c r="E10" s="123"/>
      <c r="F10" s="124" t="str">
        <f>Base_Ass_SSC!C9</f>
        <v>Base Assumptions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6:16" ht="10.5" outlineLevel="1">
      <c r="F11" s="121" t="s">
        <v>151</v>
      </c>
      <c r="G11" s="121"/>
      <c r="H11" s="122" t="str">
        <f>Rev_Base_TA!B1</f>
        <v>Revenue - Base Assumptions</v>
      </c>
      <c r="I11" s="122"/>
      <c r="J11" s="122"/>
      <c r="K11" s="122"/>
      <c r="L11" s="122"/>
      <c r="M11" s="122"/>
      <c r="N11" s="122"/>
      <c r="O11" s="122"/>
      <c r="P11" s="122"/>
    </row>
    <row r="12" spans="4:16" ht="11.25">
      <c r="D12" s="123" t="s">
        <v>181</v>
      </c>
      <c r="E12" s="123"/>
      <c r="F12" s="124" t="str">
        <f>Sens_Ass_SSC!C9</f>
        <v>Sensitivity Assumptions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6:16" ht="10.5" outlineLevel="1">
      <c r="F13" s="121" t="s">
        <v>151</v>
      </c>
      <c r="G13" s="121"/>
      <c r="H13" s="122" t="str">
        <f>Rev_Sens_TA!B1</f>
        <v>Revenue - Sensitivity Assumptions</v>
      </c>
      <c r="I13" s="122"/>
      <c r="J13" s="122"/>
      <c r="K13" s="122"/>
      <c r="L13" s="122"/>
      <c r="M13" s="122"/>
      <c r="N13" s="122"/>
      <c r="O13" s="122"/>
      <c r="P13" s="122"/>
    </row>
    <row r="14" spans="2:16" ht="18.75" customHeight="1">
      <c r="B14" s="119">
        <v>2</v>
      </c>
      <c r="C14" s="119"/>
      <c r="D14" s="120" t="str">
        <f>Outputs_SC!C9</f>
        <v>Outputs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4:16" ht="11.25">
      <c r="D15" s="123" t="s">
        <v>198</v>
      </c>
      <c r="E15" s="123"/>
      <c r="F15" s="124" t="str">
        <f>Base_OP_SSC!C9</f>
        <v>Base Case Outputs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6:16" ht="10.5" outlineLevel="1">
      <c r="F16" s="121" t="s">
        <v>151</v>
      </c>
      <c r="G16" s="121"/>
      <c r="H16" s="122" t="str">
        <f>Rev_Base_TO!B1</f>
        <v>Revenue - Base Case Outputs</v>
      </c>
      <c r="I16" s="122"/>
      <c r="J16" s="122"/>
      <c r="K16" s="122"/>
      <c r="L16" s="122"/>
      <c r="M16" s="122"/>
      <c r="N16" s="122"/>
      <c r="O16" s="122"/>
      <c r="P16" s="122"/>
    </row>
    <row r="17" spans="4:16" ht="11.25">
      <c r="D17" s="123" t="s">
        <v>200</v>
      </c>
      <c r="E17" s="123"/>
      <c r="F17" s="124" t="str">
        <f>Running_OP_SSC!C9</f>
        <v>Running Case Outputs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6:16" ht="10.5" outlineLevel="1">
      <c r="F18" s="121" t="s">
        <v>151</v>
      </c>
      <c r="G18" s="121"/>
      <c r="H18" s="122" t="str">
        <f>Rev_Running_TO!B1</f>
        <v>Revenue - Running Case Outputs</v>
      </c>
      <c r="I18" s="122"/>
      <c r="J18" s="122"/>
      <c r="K18" s="122"/>
      <c r="L18" s="122"/>
      <c r="M18" s="122"/>
      <c r="N18" s="122"/>
      <c r="O18" s="122"/>
      <c r="P18" s="122"/>
    </row>
    <row r="19" spans="4:16" ht="11.25">
      <c r="D19" s="123" t="s">
        <v>202</v>
      </c>
      <c r="E19" s="123"/>
      <c r="F19" s="124" t="str">
        <f>Presentation_OP_SSC!C9</f>
        <v>Presentation Outputs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6:16" ht="10.5" outlineLevel="1">
      <c r="F20" s="121" t="s">
        <v>151</v>
      </c>
      <c r="G20" s="121"/>
      <c r="H20" s="122" t="str">
        <f>Rev_P_MS!B1</f>
        <v>Revenue - Dashboard</v>
      </c>
      <c r="I20" s="122"/>
      <c r="J20" s="122"/>
      <c r="K20" s="122"/>
      <c r="L20" s="122"/>
      <c r="M20" s="122"/>
      <c r="N20" s="122"/>
      <c r="O20" s="122"/>
      <c r="P20" s="122"/>
    </row>
    <row r="21" spans="2:16" ht="18.75" customHeight="1">
      <c r="B21" s="119">
        <v>3</v>
      </c>
      <c r="C21" s="119"/>
      <c r="D21" s="120" t="str">
        <f>Appendices_SC!C9</f>
        <v>Appendices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4:16" ht="11.25">
      <c r="D22" s="123" t="s">
        <v>155</v>
      </c>
      <c r="E22" s="123"/>
      <c r="F22" s="124" t="str">
        <f>Lookup_Tables_SSC!C9</f>
        <v>Lookup Tables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6:16" ht="10.5" outlineLevel="1">
      <c r="F23" s="121" t="s">
        <v>151</v>
      </c>
      <c r="G23" s="121"/>
      <c r="H23" s="122" t="str">
        <f>TS_LU!B1</f>
        <v>Time Series Lookup Tables</v>
      </c>
      <c r="I23" s="122"/>
      <c r="J23" s="122"/>
      <c r="K23" s="122"/>
      <c r="L23" s="122"/>
      <c r="M23" s="122"/>
      <c r="N23" s="122"/>
      <c r="O23" s="122"/>
      <c r="P23" s="122"/>
    </row>
    <row r="24" spans="4:16" ht="11.25">
      <c r="D24" s="123" t="s">
        <v>157</v>
      </c>
      <c r="E24" s="123"/>
      <c r="F24" s="124" t="str">
        <f>Checks_SSC!C9</f>
        <v>Checks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6:16" ht="10.5" outlineLevel="1">
      <c r="F25" s="121" t="s">
        <v>151</v>
      </c>
      <c r="G25" s="121"/>
      <c r="H25" s="122" t="str">
        <f>Checks_BO!B1</f>
        <v>Checks</v>
      </c>
      <c r="I25" s="122"/>
      <c r="J25" s="122"/>
      <c r="K25" s="122"/>
      <c r="L25" s="122"/>
      <c r="M25" s="122"/>
      <c r="N25" s="122"/>
      <c r="O25" s="122"/>
      <c r="P25" s="122"/>
    </row>
    <row r="26" spans="8:16" ht="10.5" outlineLevel="1">
      <c r="H26" s="67" t="s">
        <v>119</v>
      </c>
      <c r="I26" s="125" t="str">
        <f>TOC_Hdg_3</f>
        <v>Error Checks</v>
      </c>
      <c r="J26" s="125"/>
      <c r="K26" s="125"/>
      <c r="L26" s="125"/>
      <c r="M26" s="125"/>
      <c r="N26" s="125"/>
      <c r="O26" s="125"/>
      <c r="P26" s="125"/>
    </row>
    <row r="27" spans="8:16" ht="10.5" outlineLevel="1">
      <c r="H27" s="67" t="s">
        <v>119</v>
      </c>
      <c r="I27" s="125" t="str">
        <f>TOC_Hdg_4</f>
        <v>Sensitivity Checks</v>
      </c>
      <c r="J27" s="125"/>
      <c r="K27" s="125"/>
      <c r="L27" s="125"/>
      <c r="M27" s="125"/>
      <c r="N27" s="125"/>
      <c r="O27" s="125"/>
      <c r="P27" s="125"/>
    </row>
    <row r="28" spans="8:16" ht="10.5" outlineLevel="1">
      <c r="H28" s="67" t="s">
        <v>119</v>
      </c>
      <c r="I28" s="125" t="str">
        <f>TOC_Hdg_5</f>
        <v>Alert Checks</v>
      </c>
      <c r="J28" s="125"/>
      <c r="K28" s="125"/>
      <c r="L28" s="125"/>
      <c r="M28" s="125"/>
      <c r="N28" s="125"/>
      <c r="O28" s="125"/>
      <c r="P28" s="125"/>
    </row>
  </sheetData>
  <sheetProtection/>
  <mergeCells count="40">
    <mergeCell ref="B8:C8"/>
    <mergeCell ref="B3:I3"/>
    <mergeCell ref="D10:E10"/>
    <mergeCell ref="F10:P10"/>
    <mergeCell ref="B14:C14"/>
    <mergeCell ref="D14:P14"/>
    <mergeCell ref="F11:G11"/>
    <mergeCell ref="H11:P11"/>
    <mergeCell ref="D12:E12"/>
    <mergeCell ref="F12:P12"/>
    <mergeCell ref="F13:G13"/>
    <mergeCell ref="D17:E17"/>
    <mergeCell ref="F17:P17"/>
    <mergeCell ref="F16:G16"/>
    <mergeCell ref="H16:P16"/>
    <mergeCell ref="I26:P26"/>
    <mergeCell ref="I27:P27"/>
    <mergeCell ref="I28:P28"/>
    <mergeCell ref="D22:E22"/>
    <mergeCell ref="F22:P22"/>
    <mergeCell ref="F23:G23"/>
    <mergeCell ref="H23:P23"/>
    <mergeCell ref="D24:E24"/>
    <mergeCell ref="F24:P24"/>
    <mergeCell ref="F25:G25"/>
    <mergeCell ref="H25:P25"/>
    <mergeCell ref="D19:E19"/>
    <mergeCell ref="F19:P19"/>
    <mergeCell ref="F20:G20"/>
    <mergeCell ref="H20:P20"/>
    <mergeCell ref="D15:E15"/>
    <mergeCell ref="F15:P15"/>
    <mergeCell ref="D8:P8"/>
    <mergeCell ref="F9:G9"/>
    <mergeCell ref="H9:P9"/>
    <mergeCell ref="H13:P13"/>
    <mergeCell ref="B21:C21"/>
    <mergeCell ref="D21:P21"/>
    <mergeCell ref="F18:G18"/>
    <mergeCell ref="H18:P1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D15" location="HL_Sheet_Main_17" tooltip="Go to Base Case Outputs" display="HL_Sheet_Main_17"/>
    <hyperlink ref="F15" location="HL_Sheet_Main_17" tooltip="Go to Base Case Outputs" display="HL_Sheet_Main_17"/>
    <hyperlink ref="F16" location="HL_Sheet_Main_7" tooltip="Go to Revenue - Base Case Outputs" display="HL_Sheet_Main_7"/>
    <hyperlink ref="H16" location="HL_Sheet_Main_7" tooltip="Go to Revenue - Base Case Outputs" display="HL_Sheet_Main_7"/>
    <hyperlink ref="D17" location="HL_Sheet_Main_18" tooltip="Go to Running Case Outputs" display="HL_Sheet_Main_18"/>
    <hyperlink ref="F17" location="HL_Sheet_Main_18" tooltip="Go to Running Case Outputs" display="HL_Sheet_Main_18"/>
    <hyperlink ref="F18" location="HL_Sheet_Main_20" tooltip="Go to Revenue - Running Case Outputs" display="HL_Sheet_Main_20"/>
    <hyperlink ref="H18" location="HL_Sheet_Main_20" tooltip="Go to Revenue - Running Case Outputs" display="HL_Sheet_Main_20"/>
    <hyperlink ref="D19" location="HL_Sheet_Main_19" tooltip="Go to Presentation Outputs" display="HL_Sheet_Main_19"/>
    <hyperlink ref="F19" location="HL_Sheet_Main_19" tooltip="Go to Presentation Outputs" display="HL_Sheet_Main_19"/>
    <hyperlink ref="F20" location="HL_Sheet_Main_16" tooltip="Go to Revenue - Dashboard" display="HL_Sheet_Main_16"/>
    <hyperlink ref="H20" location="HL_Sheet_Main_16" tooltip="Go to Revenue - Dashboard" display="HL_Sheet_Main_16"/>
    <hyperlink ref="B21" location="HL_Sheet_Main_8" tooltip="Go to Appendices" display="HL_Sheet_Main_8"/>
    <hyperlink ref="D21" location="HL_Sheet_Main_8" tooltip="Go to Appendices" display="HL_Sheet_Main_8"/>
    <hyperlink ref="D22" location="HL_Sheet_Main_9" tooltip="Go to Lookup Tables" display="HL_Sheet_Main_9"/>
    <hyperlink ref="F22" location="HL_Sheet_Main_9" tooltip="Go to Lookup Tables" display="HL_Sheet_Main_9"/>
    <hyperlink ref="F23" location="HL_Sheet_Main_10" tooltip="Go to Time Series Lookup Tables" display="HL_Sheet_Main_10"/>
    <hyperlink ref="H23" location="HL_Sheet_Main_10" tooltip="Go to Time Series Lookup Tables" display="HL_Sheet_Main_10"/>
    <hyperlink ref="D24" location="HL_Sheet_Main_11" tooltip="Go to Checks" display="HL_Sheet_Main_11"/>
    <hyperlink ref="F24" location="HL_Sheet_Main_11" tooltip="Go to Checks" display="HL_Sheet_Main_11"/>
    <hyperlink ref="F25" location="HL_Sheet_Main_12" tooltip="Go to Checks" display="HL_Sheet_Main_12"/>
    <hyperlink ref="H25" location="HL_Sheet_Main_12" tooltip="Go to Checks" display="HL_Sheet_Main_12"/>
    <hyperlink ref="H26" location="HL_TOC_3" tooltip="Go to Error Checks" display="HL_TOC_3"/>
    <hyperlink ref="I26" location="HL_TOC_3" tooltip="Go to Error Checks" display="HL_TOC_3"/>
    <hyperlink ref="H27" location="HL_TOC_4" tooltip="Go to Sensitivity Checks" display="HL_TOC_4"/>
    <hyperlink ref="I27" location="HL_TOC_4" tooltip="Go to Sensitivity Checks" display="HL_TOC_4"/>
    <hyperlink ref="H28" location="HL_TOC_5" tooltip="Go to Alert Checks" display="HL_TOC_5"/>
    <hyperlink ref="I28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/>
      <c r="D4" s="113" t="s">
        <v>158</v>
      </c>
      <c r="E4" s="113" t="s">
        <v>159</v>
      </c>
      <c r="F4" s="69" t="s">
        <v>160</v>
      </c>
    </row>
    <row r="5" ht="10.5"/>
    <row r="7" ht="12.75">
      <c r="B7" s="7" t="s">
        <v>129</v>
      </c>
    </row>
    <row r="9" ht="17.25" customHeight="1">
      <c r="C9" s="31" t="b">
        <v>1</v>
      </c>
    </row>
    <row r="11" ht="11.25">
      <c r="C11" s="18" t="s">
        <v>130</v>
      </c>
    </row>
    <row r="13" spans="4:9" ht="10.5">
      <c r="D13" s="37" t="str">
        <f>D22</f>
        <v>Total Errors:</v>
      </c>
      <c r="I13" s="39">
        <f>Err_Chks_Ttl_Areas</f>
        <v>0</v>
      </c>
    </row>
    <row r="14" spans="4:9" ht="10.5">
      <c r="D14" s="40" t="s">
        <v>135</v>
      </c>
      <c r="I14" s="41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8" t="s">
        <v>129</v>
      </c>
    </row>
    <row r="18" spans="4:13" ht="10.5">
      <c r="D18" s="32" t="s">
        <v>129</v>
      </c>
      <c r="E18" s="33"/>
      <c r="F18" s="33"/>
      <c r="G18" s="33"/>
      <c r="H18" s="33"/>
      <c r="I18" s="33"/>
      <c r="J18" s="33"/>
      <c r="K18" s="34" t="s">
        <v>131</v>
      </c>
      <c r="L18" s="34" t="s">
        <v>132</v>
      </c>
      <c r="M18" s="34" t="s">
        <v>133</v>
      </c>
    </row>
    <row r="19" spans="4:13" ht="10.5">
      <c r="D19" s="84"/>
      <c r="E19" s="66"/>
      <c r="F19" s="66"/>
      <c r="G19" s="66"/>
      <c r="H19" s="66"/>
      <c r="I19" s="66"/>
      <c r="J19" s="66"/>
      <c r="K19" s="85"/>
      <c r="L19" s="85"/>
      <c r="M19" s="85"/>
    </row>
    <row r="20" spans="4:13" ht="10.5">
      <c r="D20" s="91" t="str">
        <f>IF(ISERROR(Err_Chk_1_Hdg),"Miscellaneous Check",Err_Chk_1_Hdg)</f>
        <v>Revenue - Base Case Outputs</v>
      </c>
      <c r="E20" s="4"/>
      <c r="F20" s="4"/>
      <c r="G20" s="4"/>
      <c r="H20" s="4"/>
      <c r="I20" s="4"/>
      <c r="J20" s="4"/>
      <c r="K20" s="38">
        <f>IF(ISERROR(HL_Err_Chk_1),1,(HL_Err_Chk_1&lt;&gt;0)*1)</f>
        <v>0</v>
      </c>
      <c r="L20" s="30" t="s">
        <v>165</v>
      </c>
      <c r="M20" s="35">
        <f>K20*(L20="Yes")</f>
        <v>0</v>
      </c>
    </row>
    <row r="22" spans="4:13" ht="10.5">
      <c r="D22" s="2" t="s">
        <v>134</v>
      </c>
      <c r="M22" s="36">
        <f>SUMIF(CA_Err_Chks_Inc,"Yes",CA_Err_Chks_Flags)</f>
        <v>0</v>
      </c>
    </row>
    <row r="25" ht="12.75">
      <c r="B25" s="7" t="s">
        <v>136</v>
      </c>
    </row>
    <row r="27" ht="17.25" customHeight="1">
      <c r="C27" s="31" t="b">
        <v>1</v>
      </c>
    </row>
    <row r="29" ht="11.25">
      <c r="C29" s="18" t="s">
        <v>137</v>
      </c>
    </row>
    <row r="31" spans="4:9" ht="10.5">
      <c r="D31" s="37" t="str">
        <f>D38</f>
        <v>Total Sensitivities:</v>
      </c>
      <c r="I31" s="39">
        <f>Sens_Chks_Ttl_Areas</f>
        <v>0</v>
      </c>
    </row>
    <row r="32" spans="4:9" ht="10.5">
      <c r="D32" s="40" t="s">
        <v>139</v>
      </c>
      <c r="I32" s="41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4" ht="11.25">
      <c r="C34" s="18" t="s">
        <v>136</v>
      </c>
    </row>
    <row r="36" spans="4:13" ht="10.5">
      <c r="D36" s="32" t="s">
        <v>136</v>
      </c>
      <c r="E36" s="33"/>
      <c r="F36" s="33"/>
      <c r="G36" s="33"/>
      <c r="H36" s="33"/>
      <c r="I36" s="33"/>
      <c r="J36" s="33"/>
      <c r="K36" s="34" t="s">
        <v>131</v>
      </c>
      <c r="L36" s="34" t="s">
        <v>132</v>
      </c>
      <c r="M36" s="34" t="s">
        <v>133</v>
      </c>
    </row>
    <row r="38" spans="4:13" ht="10.5">
      <c r="D38" s="2" t="s">
        <v>138</v>
      </c>
      <c r="M38" s="36">
        <f>SUMIF(CA_Sens_Chks_Inc,"Yes",CA_Sens_Chks_Flags)</f>
        <v>0</v>
      </c>
    </row>
    <row r="41" ht="12.75">
      <c r="B41" s="7" t="s">
        <v>140</v>
      </c>
    </row>
    <row r="43" ht="17.25" customHeight="1">
      <c r="C43" s="31" t="b">
        <v>1</v>
      </c>
    </row>
    <row r="45" ht="11.25">
      <c r="C45" s="18" t="s">
        <v>141</v>
      </c>
    </row>
    <row r="47" spans="4:9" ht="10.5">
      <c r="D47" s="37" t="str">
        <f>D54</f>
        <v>Total Alerts:</v>
      </c>
      <c r="I47" s="39">
        <f>Alt_Chks_Ttl_Areas</f>
        <v>0</v>
      </c>
    </row>
    <row r="48" spans="4:9" ht="10.5">
      <c r="D48" s="40" t="s">
        <v>143</v>
      </c>
      <c r="I48" s="41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0" ht="11.25">
      <c r="C50" s="18" t="s">
        <v>140</v>
      </c>
    </row>
    <row r="52" spans="4:13" ht="10.5">
      <c r="D52" s="32" t="s">
        <v>140</v>
      </c>
      <c r="E52" s="33"/>
      <c r="F52" s="33"/>
      <c r="G52" s="33"/>
      <c r="H52" s="33"/>
      <c r="I52" s="33"/>
      <c r="J52" s="33"/>
      <c r="K52" s="34" t="s">
        <v>131</v>
      </c>
      <c r="L52" s="34" t="s">
        <v>132</v>
      </c>
      <c r="M52" s="34" t="s">
        <v>133</v>
      </c>
    </row>
    <row r="54" spans="4:13" ht="10.5">
      <c r="D54" s="2" t="s">
        <v>142</v>
      </c>
      <c r="M54" s="36">
        <f>SUMIF(CA_Alt_Chks_Inc,"Yes",CA_Alt_Chks_Flags)</f>
        <v>0</v>
      </c>
    </row>
  </sheetData>
  <sheetProtection/>
  <mergeCells count="1">
    <mergeCell ref="B3:F3"/>
  </mergeCells>
  <conditionalFormatting sqref="M22 I13 I31">
    <cfRule type="cellIs" priority="1" dxfId="4" operator="notEqual" stopIfTrue="1">
      <formula>0</formula>
    </cfRule>
  </conditionalFormatting>
  <conditionalFormatting sqref="M38">
    <cfRule type="cellIs" priority="3" dxfId="4" operator="notEqual" stopIfTrue="1">
      <formula>0</formula>
    </cfRule>
  </conditionalFormatting>
  <conditionalFormatting sqref="M54">
    <cfRule type="cellIs" priority="5" dxfId="4" operator="notEqual" stopIfTrue="1">
      <formula>0</formula>
    </cfRule>
  </conditionalFormatting>
  <conditionalFormatting sqref="I47">
    <cfRule type="cellIs" priority="6" dxfId="4" operator="notEqual" stopIfTrue="1">
      <formula>0</formula>
    </cfRule>
  </conditionalFormatting>
  <conditionalFormatting sqref="K20">
    <cfRule type="cellIs" priority="8" dxfId="0" operator="notEqual" stopIfTrue="1">
      <formula>0</formula>
    </cfRule>
  </conditionalFormatting>
  <conditionalFormatting sqref="D20">
    <cfRule type="expression" priority="15" dxfId="0" stopIfTrue="1">
      <formula>K20&lt;&gt;0</formula>
    </cfRule>
  </conditionalFormatting>
  <conditionalFormatting sqref="L20">
    <cfRule type="expression" priority="17" dxfId="0" stopIfTrue="1">
      <formula>K20&lt;&gt;0</formula>
    </cfRule>
  </conditionalFormatting>
  <conditionalFormatting sqref="M20">
    <cfRule type="expression" priority="18" dxfId="0" stopIfTrue="1">
      <formula>K20&lt;&gt;0</formula>
    </cfRule>
  </conditionalFormatting>
  <dataValidations count="2">
    <dataValidation type="custom" showErrorMessage="1" errorTitle="6 Cell Link" error="The value in an option button cell link must be either &quot;TRUE&quot; or &quot;FALSE&quot;" sqref="C43 C27 C9">
      <formula1>ISLOGICAL(C43)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Revenue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0" min="1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ht="10.5"/>
    <row r="7" ht="12.75">
      <c r="B7" s="23" t="s">
        <v>14</v>
      </c>
    </row>
    <row r="8" ht="10.5"/>
    <row r="9" ht="11.25">
      <c r="C9" s="24" t="s">
        <v>86</v>
      </c>
    </row>
    <row r="10" ht="10.5"/>
    <row r="11" spans="4:11" ht="10.5">
      <c r="D11" s="25" t="s">
        <v>87</v>
      </c>
      <c r="J11" s="139" t="s">
        <v>125</v>
      </c>
      <c r="K11" s="139"/>
    </row>
    <row r="12" spans="4:11" ht="10.5">
      <c r="D12" s="25" t="s">
        <v>55</v>
      </c>
      <c r="J12" s="129" t="str">
        <f>Annual</f>
        <v>Annual</v>
      </c>
      <c r="K12" s="129"/>
    </row>
    <row r="13" spans="4:11" ht="15.75" customHeight="1">
      <c r="D13" s="25" t="s">
        <v>88</v>
      </c>
      <c r="J13" s="29">
        <v>31</v>
      </c>
      <c r="K13" s="29">
        <v>12</v>
      </c>
    </row>
    <row r="14" spans="4:11" ht="10.5">
      <c r="D14" s="25" t="s">
        <v>89</v>
      </c>
      <c r="J14" s="136">
        <v>40179</v>
      </c>
      <c r="K14" s="137"/>
    </row>
    <row r="15" spans="4:11" ht="10.5">
      <c r="D15" s="25" t="s">
        <v>90</v>
      </c>
      <c r="J15" s="140">
        <v>5</v>
      </c>
      <c r="K15" s="140"/>
    </row>
    <row r="16" spans="4:11" ht="10.5" customHeight="1" hidden="1" outlineLevel="2">
      <c r="D16" s="25" t="s">
        <v>91</v>
      </c>
      <c r="J16" s="129" t="str">
        <f>INDEX(LU_Period_Type_Names,MATCH(TS_Periodicity,LU_Periodicity,0))</f>
        <v>Year</v>
      </c>
      <c r="K16" s="129"/>
    </row>
    <row r="17" spans="4:11" ht="10.5" customHeight="1" hidden="1" outlineLevel="2">
      <c r="D17" s="25" t="s">
        <v>92</v>
      </c>
      <c r="J17" s="141" t="str">
        <f>CHOOSE(MATCH(TS_Periodicity,LU_Periodicity,0),Yr_Name,"H","Q","M")</f>
        <v>Year</v>
      </c>
      <c r="K17" s="141"/>
    </row>
    <row r="18" spans="4:11" ht="10.5" customHeight="1" hidden="1" outlineLevel="2">
      <c r="D18" s="25" t="s">
        <v>93</v>
      </c>
      <c r="J18" s="141" t="b">
        <f>OR(AND(DD_TS_Fin_YE_Day&gt;=28,DD_TS_Fin_YE_Mth=2),DD_TS_Fin_YE_Day&gt;=DAY(EOMONTH(DATE(YEAR(TS_Start_Date),DD_TS_Fin_YE_Mth,1),0)))</f>
        <v>1</v>
      </c>
      <c r="K18" s="141"/>
    </row>
    <row r="19" spans="4:11" ht="10.5" customHeight="1" hidden="1" outlineLevel="2">
      <c r="D19" s="25" t="s">
        <v>94</v>
      </c>
      <c r="J19" s="127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27"/>
    </row>
    <row r="20" spans="4:11" ht="10.5" customHeight="1" hidden="1" outlineLevel="2">
      <c r="D20" s="25" t="s">
        <v>95</v>
      </c>
      <c r="J20" s="127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27"/>
    </row>
    <row r="21" spans="4:11" ht="10.5" customHeight="1" hidden="1" outlineLevel="2">
      <c r="D21" s="25" t="s">
        <v>74</v>
      </c>
      <c r="J21" s="126">
        <f>INDEX(LU_Pers_In_Yr,MATCH(TS_Periodicity,LU_Periodicity,0))</f>
        <v>1</v>
      </c>
      <c r="K21" s="126"/>
    </row>
    <row r="22" spans="4:11" ht="10.5" customHeight="1" hidden="1" outlineLevel="2">
      <c r="D22" s="25" t="s">
        <v>96</v>
      </c>
      <c r="J22" s="126">
        <f>Mths_In_Yr/TS_Pers_In_Yr</f>
        <v>12</v>
      </c>
      <c r="K22" s="126"/>
    </row>
    <row r="23" spans="4:11" ht="10.5" customHeight="1" hidden="1" outlineLevel="2">
      <c r="D23" s="25" t="s">
        <v>97</v>
      </c>
      <c r="J23" s="126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26"/>
    </row>
    <row r="24" spans="4:11" ht="10.5" customHeight="1" hidden="1" outlineLevel="2">
      <c r="D24" s="25" t="s">
        <v>98</v>
      </c>
      <c r="J24" s="127">
        <f>IF(TS_Mth_End,EOMONTH(EDATE(TS_Per_1_FY_Start_Date,(TS_Per_1_Number-1)*TS_Mths_In_Per-1),0)+1,EDATE(TS_Per_1_FY_Start_Date,(TS_Per_1_Number-1)*TS_Mths_In_Per))</f>
        <v>40179</v>
      </c>
      <c r="K24" s="127"/>
    </row>
    <row r="25" spans="4:11" ht="10.5" customHeight="1" hidden="1" outlineLevel="2">
      <c r="D25" s="25" t="s">
        <v>99</v>
      </c>
      <c r="J25" s="127">
        <f>IF(TS_Mth_End,EOMONTH(EDATE(TS_Per_1_FY_Start_Date,TS_Per_1_Number*TS_Mths_In_Per-1),0),EDATE(TS_Per_1_FY_Start_Date,TS_Per_1_Number*TS_Mths_In_Per)-1)</f>
        <v>40543</v>
      </c>
      <c r="K25" s="127"/>
    </row>
    <row r="26" spans="4:11" ht="15.75" customHeight="1" collapsed="1">
      <c r="D26" s="25" t="s">
        <v>41</v>
      </c>
      <c r="J26" s="130">
        <v>2</v>
      </c>
      <c r="K26" s="131"/>
    </row>
    <row r="27" spans="4:11" ht="10.5" customHeight="1" hidden="1" outlineLevel="2">
      <c r="D27" s="25" t="s">
        <v>100</v>
      </c>
      <c r="J27" s="129" t="str">
        <f>INDEX(LU_Denom,DD_TS_Denom)</f>
        <v>$Millions</v>
      </c>
      <c r="K27" s="129"/>
    </row>
    <row r="28" ht="10.5" collapsed="1"/>
    <row r="29" ht="11.25">
      <c r="C29" s="24" t="s">
        <v>101</v>
      </c>
    </row>
    <row r="30" ht="10.5"/>
    <row r="31" spans="4:11" ht="17.25" customHeight="1">
      <c r="D31" s="25" t="s">
        <v>102</v>
      </c>
      <c r="J31" s="130" t="b">
        <v>1</v>
      </c>
      <c r="K31" s="131"/>
    </row>
    <row r="32" spans="4:11" ht="10.5">
      <c r="D32" s="25" t="s">
        <v>103</v>
      </c>
      <c r="J32" s="132">
        <v>3</v>
      </c>
      <c r="K32" s="133"/>
    </row>
    <row r="33" spans="4:11" ht="10.5">
      <c r="D33" s="25" t="s">
        <v>104</v>
      </c>
      <c r="J33" s="132">
        <v>0</v>
      </c>
      <c r="K33" s="133"/>
    </row>
    <row r="34" spans="4:11" ht="10.5" customHeight="1" hidden="1" outlineLevel="2">
      <c r="D34" s="25" t="s">
        <v>105</v>
      </c>
      <c r="J34" s="134" t="s">
        <v>126</v>
      </c>
      <c r="K34" s="135"/>
    </row>
    <row r="35" spans="4:11" ht="10.5" customHeight="1" hidden="1" outlineLevel="2">
      <c r="D35" s="25" t="s">
        <v>106</v>
      </c>
      <c r="J35" s="134" t="s">
        <v>127</v>
      </c>
      <c r="K35" s="135"/>
    </row>
    <row r="36" spans="4:11" ht="10.5" customHeight="1" hidden="1" outlineLevel="2">
      <c r="D36" s="25" t="s">
        <v>107</v>
      </c>
      <c r="J36" s="134" t="s">
        <v>128</v>
      </c>
      <c r="K36" s="135"/>
    </row>
    <row r="37" ht="10.5" collapsed="1"/>
    <row r="38" ht="11.25">
      <c r="C38" s="24" t="s">
        <v>108</v>
      </c>
    </row>
    <row r="39" ht="10.5"/>
    <row r="40" spans="4:11" ht="15.75" customHeight="1">
      <c r="D40" s="25" t="s">
        <v>51</v>
      </c>
      <c r="J40" s="130">
        <v>1</v>
      </c>
      <c r="K40" s="131"/>
    </row>
    <row r="41" spans="4:11" ht="10.5">
      <c r="D41" s="25" t="s">
        <v>109</v>
      </c>
      <c r="J41" s="132">
        <v>3</v>
      </c>
      <c r="K41" s="133"/>
    </row>
    <row r="42" spans="4:11" ht="10.5">
      <c r="D42" s="25" t="s">
        <v>110</v>
      </c>
      <c r="J42" s="136">
        <v>41275</v>
      </c>
      <c r="K42" s="137"/>
    </row>
    <row r="43" ht="10.5" hidden="1" outlineLevel="2"/>
    <row r="44" ht="10.5" hidden="1" outlineLevel="2">
      <c r="D44" s="26" t="s">
        <v>111</v>
      </c>
    </row>
    <row r="45" ht="10.5" hidden="1" outlineLevel="2"/>
    <row r="46" spans="5:11" ht="10.5" customHeight="1" hidden="1" outlineLevel="2">
      <c r="E46" s="25" t="s">
        <v>112</v>
      </c>
      <c r="J46" s="127">
        <f>TS_Proj_Start_Date-1</f>
        <v>41274</v>
      </c>
      <c r="K46" s="127"/>
    </row>
    <row r="47" spans="5:11" ht="10.5" customHeight="1" hidden="1" outlineLevel="2">
      <c r="E47" s="25" t="s">
        <v>113</v>
      </c>
      <c r="J47" s="128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28"/>
    </row>
    <row r="48" spans="5:11" ht="10.5" customHeight="1" hidden="1" outlineLevel="2">
      <c r="E48" s="25" t="s">
        <v>114</v>
      </c>
      <c r="J48" s="126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26"/>
    </row>
    <row r="49" spans="5:11" ht="10.5" customHeight="1" hidden="1" outlineLevel="2">
      <c r="E49" s="25" t="s">
        <v>115</v>
      </c>
      <c r="J49" s="129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29"/>
    </row>
    <row r="50" ht="10.5" hidden="1" outlineLevel="2"/>
    <row r="51" ht="10.5" hidden="1" outlineLevel="2">
      <c r="D51" s="26" t="s">
        <v>116</v>
      </c>
    </row>
    <row r="52" ht="10.5" hidden="1" outlineLevel="2"/>
    <row r="53" spans="5:11" ht="10.5" customHeight="1" hidden="1" outlineLevel="2">
      <c r="E53" s="25" t="s">
        <v>117</v>
      </c>
      <c r="J53" s="127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27"/>
    </row>
    <row r="54" spans="5:11" ht="10.5" customHeight="1" hidden="1" outlineLevel="2">
      <c r="E54" s="25" t="s">
        <v>94</v>
      </c>
      <c r="J54" s="127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27"/>
    </row>
    <row r="55" spans="5:11" ht="10.5" customHeight="1" hidden="1" outlineLevel="2">
      <c r="E55" s="25" t="s">
        <v>95</v>
      </c>
      <c r="J55" s="127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27"/>
    </row>
    <row r="56" spans="5:11" ht="10.5" customHeight="1" hidden="1" outlineLevel="2">
      <c r="E56" s="25" t="s">
        <v>97</v>
      </c>
      <c r="J56" s="126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26"/>
    </row>
    <row r="57" spans="5:11" ht="10.5" customHeight="1" hidden="1" outlineLevel="2">
      <c r="E57" s="25" t="s">
        <v>98</v>
      </c>
      <c r="J57" s="127">
        <f>IF(TS_Mth_End,EOMONTH(EDATE(TS_Proj_Per_1_FY_Start_Date,(TS_Proj_Per_1_Number-1)*TS_Mths_In_Per-1),0)+1,EDATE(TS_Proj_Per_1_FY_Start_Date,(TS_Proj_Per_1_Number-1)*TS_Mths_In_Per))</f>
        <v>41275</v>
      </c>
      <c r="K57" s="127"/>
    </row>
    <row r="58" spans="5:11" ht="10.5" customHeight="1" hidden="1" outlineLevel="2">
      <c r="E58" s="25" t="s">
        <v>99</v>
      </c>
      <c r="J58" s="127">
        <f>IF(TS_Mth_End,EOMONTH(EDATE(TS_Proj_Per_1_FY_Start_Date,TS_Proj_Per_1_Number*TS_Mths_In_Per-1),0),EDATE(TS_Proj_Per_1_FY_Start_Date,TS_Proj_Per_1_Number*TS_Mths_In_Per)-1)</f>
        <v>41639</v>
      </c>
      <c r="K58" s="127"/>
    </row>
    <row r="59" ht="10.5" collapsed="1"/>
    <row r="60" ht="10.5">
      <c r="C60" s="26" t="s">
        <v>118</v>
      </c>
    </row>
    <row r="61" spans="3:4" ht="10.5">
      <c r="C61" s="27" t="s">
        <v>119</v>
      </c>
      <c r="D61" s="25" t="s">
        <v>120</v>
      </c>
    </row>
    <row r="62" spans="3:4" ht="10.5">
      <c r="C62" s="27" t="s">
        <v>119</v>
      </c>
      <c r="D62" s="25" t="s">
        <v>121</v>
      </c>
    </row>
    <row r="63" spans="3:4" ht="10.5">
      <c r="C63" s="27" t="s">
        <v>119</v>
      </c>
      <c r="D63" s="25" t="s">
        <v>122</v>
      </c>
    </row>
    <row r="64" spans="3:4" ht="10.5">
      <c r="C64" s="27" t="s">
        <v>119</v>
      </c>
      <c r="D64" s="28" t="s">
        <v>123</v>
      </c>
    </row>
    <row r="65" spans="3:4" ht="10.5">
      <c r="C65" s="27" t="s">
        <v>119</v>
      </c>
      <c r="D65" s="28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17" stopIfTrue="1">
      <formula>NOT(J$31)</formula>
    </cfRule>
  </conditionalFormatting>
  <conditionalFormatting sqref="J33">
    <cfRule type="expression" priority="2" dxfId="17" stopIfTrue="1">
      <formula>NOT(J$31)</formula>
    </cfRule>
  </conditionalFormatting>
  <conditionalFormatting sqref="J34">
    <cfRule type="expression" priority="3" dxfId="17" stopIfTrue="1">
      <formula>NOT(J$31)</formula>
    </cfRule>
  </conditionalFormatting>
  <conditionalFormatting sqref="J35">
    <cfRule type="expression" priority="4" dxfId="17" stopIfTrue="1">
      <formula>NOT(J$31)</formula>
    </cfRule>
  </conditionalFormatting>
  <conditionalFormatting sqref="J36">
    <cfRule type="expression" priority="5" dxfId="17" stopIfTrue="1">
      <formula>NOT(J$31)</formula>
    </cfRule>
  </conditionalFormatting>
  <conditionalFormatting sqref="J41">
    <cfRule type="expression" priority="6" dxfId="17" stopIfTrue="1">
      <formula>DD_TS_Data_Term_Basis&lt;&gt;1</formula>
    </cfRule>
  </conditionalFormatting>
  <conditionalFormatting sqref="J42">
    <cfRule type="expression" priority="7" dxfId="17" stopIfTrue="1">
      <formula>DD_TS_Data_Term_Basis&lt;&gt;2</formula>
    </cfRule>
    <cfRule type="cellIs" priority="8" dxfId="4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171</v>
      </c>
    </row>
    <row r="10" ht="16.5">
      <c r="C10" s="10" t="s">
        <v>178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173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Base Assumptions</v>
      </c>
    </row>
    <row r="17" ht="10.5"/>
    <row r="18" ht="11.25">
      <c r="C18" s="72" t="str">
        <f>"Revenue ("&amp;INDEX(LU_Denom,DD_TS_Denom)&amp;")"</f>
        <v>Revenue ($Millions)</v>
      </c>
    </row>
    <row r="19" ht="10.5"/>
    <row r="20" spans="4:9" ht="10.5">
      <c r="D20" s="73" t="s">
        <v>162</v>
      </c>
      <c r="I20" s="74" t="s">
        <v>132</v>
      </c>
    </row>
    <row r="21" spans="4:14" ht="17.25" customHeight="1">
      <c r="D21" s="142" t="s">
        <v>166</v>
      </c>
      <c r="E21" s="142"/>
      <c r="F21" s="142"/>
      <c r="G21" s="142"/>
      <c r="I21" s="29" t="b">
        <v>1</v>
      </c>
      <c r="J21" s="86">
        <v>100</v>
      </c>
      <c r="K21" s="86">
        <v>101</v>
      </c>
      <c r="L21" s="86">
        <v>102</v>
      </c>
      <c r="M21" s="86">
        <v>103</v>
      </c>
      <c r="N21" s="86">
        <v>104</v>
      </c>
    </row>
    <row r="22" spans="4:14" ht="17.25" customHeight="1">
      <c r="D22" s="142" t="s">
        <v>167</v>
      </c>
      <c r="E22" s="142"/>
      <c r="F22" s="142"/>
      <c r="G22" s="142"/>
      <c r="I22" s="29" t="b">
        <v>1</v>
      </c>
      <c r="J22" s="86">
        <v>101</v>
      </c>
      <c r="K22" s="86">
        <v>102</v>
      </c>
      <c r="L22" s="86">
        <v>103</v>
      </c>
      <c r="M22" s="86">
        <v>104</v>
      </c>
      <c r="N22" s="86">
        <v>105</v>
      </c>
    </row>
    <row r="23" spans="4:14" ht="17.25" customHeight="1">
      <c r="D23" s="142" t="s">
        <v>168</v>
      </c>
      <c r="E23" s="142"/>
      <c r="F23" s="142"/>
      <c r="G23" s="142"/>
      <c r="I23" s="29" t="b">
        <v>0</v>
      </c>
      <c r="J23" s="86">
        <v>102</v>
      </c>
      <c r="K23" s="86">
        <v>103</v>
      </c>
      <c r="L23" s="86">
        <v>104</v>
      </c>
      <c r="M23" s="86">
        <v>105</v>
      </c>
      <c r="N23" s="86">
        <v>106</v>
      </c>
    </row>
    <row r="24" spans="4:14" ht="17.25" customHeight="1">
      <c r="D24" s="142" t="s">
        <v>169</v>
      </c>
      <c r="E24" s="142"/>
      <c r="F24" s="142"/>
      <c r="G24" s="142"/>
      <c r="I24" s="29" t="b">
        <v>1</v>
      </c>
      <c r="J24" s="86">
        <v>103</v>
      </c>
      <c r="K24" s="86">
        <v>104</v>
      </c>
      <c r="L24" s="86">
        <v>105</v>
      </c>
      <c r="M24" s="86">
        <v>106</v>
      </c>
      <c r="N24" s="86">
        <v>107</v>
      </c>
    </row>
    <row r="25" spans="4:14" ht="17.25" customHeight="1">
      <c r="D25" s="142" t="s">
        <v>170</v>
      </c>
      <c r="E25" s="142"/>
      <c r="F25" s="142"/>
      <c r="G25" s="142"/>
      <c r="I25" s="29" t="b">
        <v>1</v>
      </c>
      <c r="J25" s="86">
        <v>104</v>
      </c>
      <c r="K25" s="86">
        <v>105</v>
      </c>
      <c r="L25" s="86">
        <v>106</v>
      </c>
      <c r="M25" s="86">
        <v>107</v>
      </c>
      <c r="N25" s="86">
        <v>108</v>
      </c>
    </row>
    <row r="26" ht="10.5"/>
    <row r="27" spans="4:8" ht="10.5">
      <c r="D27" s="90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90" t="str">
        <f>"Go to "&amp;HL_Rev_Base_OP</f>
        <v>Go to Revenue - Base Case Outputs</v>
      </c>
      <c r="E28" s="14"/>
      <c r="F28" s="14"/>
      <c r="G28" s="14"/>
      <c r="H28" s="14"/>
    </row>
    <row r="29" spans="4:8" ht="10.5">
      <c r="D29" s="90" t="str">
        <f>"Go to "&amp;HL_Rev_Running_OP</f>
        <v>Go to Revenue - Running Case Outputs</v>
      </c>
      <c r="E29" s="14"/>
      <c r="F29" s="14"/>
      <c r="G29" s="14"/>
      <c r="H29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4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Base_OP" tooltip="Go to Revenue - Base Case Outputs" display="HL_Rev_Base_OP"/>
    <hyperlink ref="D27:H27" location="HL_Rev_Sens_Ass" tooltip="Go to Revenue - Sensitivity Assumptions" display="HL_Rev_Sens_Ass"/>
    <hyperlink ref="D29:H29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Sensitivity Assumptions</v>
      </c>
    </row>
    <row r="17" ht="10.5"/>
    <row r="18" ht="17.25" customHeight="1">
      <c r="C18" s="29" t="b">
        <v>1</v>
      </c>
    </row>
    <row r="19" ht="10.5"/>
    <row r="20" ht="11.25">
      <c r="C20" s="72" t="str">
        <f>"Revenue - Incremental Change ("&amp;INDEX(LU_Denom,DD_TS_Denom)&amp;")"</f>
        <v>Revenue - Incremental Change ($Millions)</v>
      </c>
    </row>
    <row r="21" ht="10.5"/>
    <row r="22" spans="4:9" ht="10.5">
      <c r="D22" s="73" t="s">
        <v>162</v>
      </c>
      <c r="I22" s="74" t="s">
        <v>177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6">
        <v>20</v>
      </c>
      <c r="K24" s="86">
        <v>0</v>
      </c>
      <c r="L24" s="86">
        <v>0</v>
      </c>
      <c r="M24" s="86">
        <v>30</v>
      </c>
      <c r="N24" s="86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6">
        <v>2</v>
      </c>
      <c r="K25" s="86">
        <v>0</v>
      </c>
      <c r="L25" s="86">
        <v>0</v>
      </c>
      <c r="M25" s="86">
        <v>0</v>
      </c>
      <c r="N25" s="86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6">
        <v>0</v>
      </c>
      <c r="K26" s="86">
        <v>35</v>
      </c>
      <c r="L26" s="86">
        <v>0</v>
      </c>
      <c r="M26" s="86">
        <v>0</v>
      </c>
      <c r="N26" s="86">
        <v>-20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ht="10.5"/>
    <row r="29" spans="4:8" ht="10.5">
      <c r="D29" s="90" t="str">
        <f>"Go to "&amp;HL_Rev_Base_Ass</f>
        <v>Go to Revenue - Base Assumptions</v>
      </c>
      <c r="E29" s="14"/>
      <c r="F29" s="14"/>
      <c r="G29" s="14"/>
      <c r="H29" s="14"/>
    </row>
    <row r="30" spans="4:8" ht="10.5">
      <c r="D30" s="90" t="str">
        <f>"Go to "&amp;HL_Rev_Base_OP</f>
        <v>Go to Revenue - Base Case Outputs</v>
      </c>
      <c r="E30" s="14"/>
      <c r="F30" s="14"/>
      <c r="G30" s="14"/>
      <c r="H30" s="14"/>
    </row>
    <row r="31" spans="4:8" ht="10.5">
      <c r="D31" s="90" t="str">
        <f>"Go to "&amp;HL_Rev_Running_OP</f>
        <v>Go to Revenue - Running Case Outputs</v>
      </c>
      <c r="E31" s="14"/>
      <c r="F31" s="14"/>
      <c r="G31" s="14"/>
      <c r="H31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4" stopIfTrue="1">
      <formula>OR(NOT($C$18),NOT($I23))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0:H30" location="HL_Rev_Base_OP" tooltip="Go to Revenue - Base Case Outputs" display="HL_Rev_Base_OP"/>
    <hyperlink ref="D29:H29" location="HL_Rev_Base_Ass" tooltip="Go to Revenue - Base Assumptions" display="HL_Rev_Base_Ass"/>
    <hyperlink ref="D31:H31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152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2010-08-23T04:22:25Z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